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firstSheet="1" activeTab="1"/>
  </bookViews>
  <sheets>
    <sheet name="Zal_1_WPF_wg_RIO_Lodz" sheetId="1" state="hidden" r:id="rId1"/>
    <sheet name="przedsiewziecia ver 1b" sheetId="2" r:id="rId2"/>
  </sheets>
  <definedNames>
    <definedName name="_xlnm.Print_Area" localSheetId="1">'przedsiewziecia ver 1b'!$A$3:$R$127</definedName>
    <definedName name="_xlnm.Print_Area" localSheetId="0">'Zal_1_WPF_wg_RIO_Lodz'!$A$1:$N$58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R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<sst xmlns="http://schemas.openxmlformats.org/spreadsheetml/2006/main" count="254" uniqueCount="156">
  <si>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</si>
  <si>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</si>
  <si>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</si>
  <si>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</si>
  <si>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</si>
  <si>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</si>
  <si>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</si>
  <si>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</si>
  <si>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</si>
  <si>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</si>
  <si>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</si>
  <si>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</si>
  <si>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</si>
  <si>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</si>
  <si>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</si>
  <si>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</si>
  <si>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</si>
  <si>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</si>
  <si>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</si>
  <si>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</si>
  <si>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</si>
  <si>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</si>
  <si>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</si>
  <si>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</si>
  <si>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</si>
  <si>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</si>
  <si>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</si>
  <si>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</si>
  <si>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</si>
  <si>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</si>
  <si>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</si>
  <si>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</si>
  <si>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</si>
  <si>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</si>
  <si>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</si>
  <si>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</si>
  <si>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</si>
  <si>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</si>
  <si>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</si>
  <si>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</si>
  <si>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</si>
  <si>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</si>
  <si>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</si>
  <si>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</si>
  <si>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</si>
  <si>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</si>
  <si>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</si>
  <si>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</si>
  <si>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</si>
  <si>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</si>
  <si>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</si>
  <si>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</si>
  <si>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</si>
  <si>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</si>
  <si>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</si>
  <si>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</si>
  <si>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</si>
  <si>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</si>
  <si>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</si>
  <si>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</si>
  <si>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</si>
  <si>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</si>
  <si>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</si>
  <si>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</si>
  <si>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</si>
  <si>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</si>
  <si>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</si>
  <si>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</si>
  <si>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>[7 + 2c]/[1]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</si>
  <si>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</si>
  <si>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</si>
  <si>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</si>
  <si>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</si>
  <si>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</si>
  <si>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</si>
  <si>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</si>
  <si>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</si>
  <si>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</si>
  <si>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</si>
  <si>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</si>
  <si>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</si>
  <si>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</si>
  <si>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</si>
  <si>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</si>
  <si>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</si>
  <si>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</si>
  <si>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</si>
  <si>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</si>
  <si>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</si>
  <si>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</si>
  <si>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</si>
  <si>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</si>
  <si>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</si>
  <si>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</si>
  <si>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Przewidyw. Wykonanie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</si>
  <si>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</si>
  <si>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</si>
  <si>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układ wg przedsięwzięć/programów/projektów/zadań</t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</si>
  <si>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</si>
  <si>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</si>
  <si>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</si>
  <si>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</si>
  <si>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</si>
  <si>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</si>
  <si>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</si>
  <si>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</si>
  <si>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</si>
  <si>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</si>
  <si>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</si>
  <si>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</si>
  <si>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</si>
  <si>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</si>
  <si>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</si>
  <si>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</si>
  <si>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</si>
  <si>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</si>
  <si>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</si>
  <si>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</si>
  <si>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</si>
  <si>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</si>
  <si>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</si>
  <si>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</si>
  <si>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</si>
  <si>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</si>
  <si>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</si>
  <si>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</si>
  <si>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</si>
  <si>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</si>
  <si>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[1a-20]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</si>
  <si>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[([1a]-[20]+[1c])/[1]])</t>
    </r>
  </si>
  <si>
    <t xml:space="preserve"> </t>
  </si>
  <si>
    <t>Urząd Miejski w Rzgowie</t>
  </si>
  <si>
    <t>Wieloletnia Prognoza Finansowa Gminy Rzgów na lata 2011-2016</t>
  </si>
  <si>
    <t>Cel: Zapewnienie ciągłości działania jednostki</t>
  </si>
  <si>
    <t>w tym wydatki kwalifikowalne:</t>
  </si>
  <si>
    <t>program 3 ogółem</t>
  </si>
  <si>
    <t>Budowa kanalizacji sanitarnej oraz przebudowa wodociągu w Gmnie Rzgów</t>
  </si>
  <si>
    <t xml:space="preserve">Urząd Miejski w Rzgowie </t>
  </si>
  <si>
    <t xml:space="preserve">Cel:Poprawa warunków życia i prowadzenia działalności gospodarczej na obszarach wiejskich </t>
  </si>
  <si>
    <t>konserwacja instalacji oświetlenia ulicznego na terenie Gminy Rzgów</t>
  </si>
  <si>
    <t>Porozum. w sprawie pokrywania przez okres 5 lat kosztów utrzymania dodatk. dwóch etatów policyjnych w Posterunku Policji w Rzgowie Komisar. Policji w Tuszynie Komendy Powiat. Policji Powiatu Łódzk. Wsch.Cel:  Zapewnienie bezpieczeństwa publicznego</t>
  </si>
  <si>
    <t>Cel: poprawa infrastruktury drogowej</t>
  </si>
  <si>
    <t>Umowy na sporządzenie miejscowego planu zagospodarowania przestrzennego oraz zmiany studium uwarunkowań i kierunków zagosp. przestrzennego Gminy Rzgów Cel: zmiana m.p.z.p.</t>
  </si>
  <si>
    <t>Cel: poprawa infrastruktury wodociągowej</t>
  </si>
  <si>
    <t>010</t>
  </si>
  <si>
    <t>01010</t>
  </si>
  <si>
    <t>wykonanie projektu i budowa drogi w Bronisinie</t>
  </si>
  <si>
    <t>nadbudowa łącznika pomiędzy Szkołą Podstawową, Przedszkolem i Gimnazjum w Rzgowie</t>
  </si>
  <si>
    <t>Zapewnienie ciągłości działania jednostki Urząd  Miejski w Rzgowie</t>
  </si>
  <si>
    <t>Cel: modernizacja kuchni oraz sali dla dzieci</t>
  </si>
  <si>
    <t xml:space="preserve">wykonanie projektu przebudowy hydroforni w Grodzisku  </t>
  </si>
  <si>
    <t>modernizacja ul.Rudzkiej pod wiaduktem wraz z oświetleniem oraz odwodnienie ul. Nasiennej w Rzgowie- droga powiatowa Nr 1195 E</t>
  </si>
  <si>
    <t>program 5 ogółem</t>
  </si>
  <si>
    <t>wykonanie projektu południowo-wschodniej obwodnicy Rzgowa w systemie ZRID (zezwolenie na realizację inwestycji drogowej)</t>
  </si>
  <si>
    <t>Wykaz przedsięwzięć do WPF na lata 2013-2017</t>
  </si>
  <si>
    <r>
      <t>"</t>
    </r>
    <r>
      <rPr>
        <i/>
        <sz val="12"/>
        <color indexed="8"/>
        <rFont val="Times New Roman"/>
        <family val="1"/>
      </rPr>
      <t>Lepsza szkoła większe możliwości</t>
    </r>
    <r>
      <rPr>
        <sz val="12"/>
        <color indexed="8"/>
        <rFont val="Times New Roman"/>
        <family val="1"/>
      </rPr>
      <t>" Cel: Wsparcie indywidualnego rozwoju dzieci klas I-III szkół podstawowych w Gminie Rzgów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</si>
</sst>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u val="single"/>
      <sz val="11"/>
      <color indexed="36"/>
      <name val="Czcionka tekstu podstawowego"/>
      <family val="2"/>
    </font>
    <font>
      <sz val="12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sz val="12"/>
      <name val="Czcionka tekstu podstawowego"/>
      <family val="0"/>
    </font>
    <font>
      <i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Czcionka tekstu podstawowego"/>
      <family val="2"/>
    </font>
    <font>
      <b/>
      <i/>
      <sz val="12"/>
      <color theme="1"/>
      <name val="Czcionka tekstu podstawowego"/>
      <family val="0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59" fillId="27" borderId="1" applyNumberFormat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1" xfId="56" applyFont="1" applyBorder="1" applyAlignment="1">
      <alignment vertical="center" wrapText="1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0" fontId="3" fillId="33" borderId="10" xfId="56" applyNumberFormat="1" applyFont="1" applyFill="1" applyBorder="1" applyAlignment="1">
      <alignment vertical="center"/>
      <protection/>
    </xf>
    <xf numFmtId="165" fontId="7" fillId="0" borderId="0" xfId="0" applyNumberFormat="1" applyFont="1" applyAlignment="1">
      <alignment/>
    </xf>
    <xf numFmtId="165" fontId="3" fillId="0" borderId="13" xfId="56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65" fontId="2" fillId="0" borderId="14" xfId="56" applyNumberFormat="1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165" fontId="3" fillId="0" borderId="16" xfId="56" applyNumberFormat="1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10" fontId="3" fillId="0" borderId="14" xfId="56" applyNumberFormat="1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10" fontId="3" fillId="33" borderId="14" xfId="56" applyNumberFormat="1" applyFont="1" applyFill="1" applyBorder="1" applyAlignment="1">
      <alignment vertical="center"/>
      <protection/>
    </xf>
    <xf numFmtId="10" fontId="3" fillId="0" borderId="17" xfId="56" applyNumberFormat="1" applyFont="1" applyBorder="1" applyAlignment="1">
      <alignment vertical="center"/>
      <protection/>
    </xf>
    <xf numFmtId="165" fontId="3" fillId="0" borderId="18" xfId="56" applyNumberFormat="1" applyFont="1" applyBorder="1" applyAlignment="1">
      <alignment vertical="center"/>
      <protection/>
    </xf>
    <xf numFmtId="165" fontId="3" fillId="0" borderId="17" xfId="56" applyNumberFormat="1" applyFont="1" applyBorder="1" applyAlignment="1">
      <alignment vertical="center"/>
      <protection/>
    </xf>
    <xf numFmtId="165" fontId="3" fillId="0" borderId="19" xfId="56" applyNumberFormat="1" applyFont="1" applyBorder="1" applyAlignment="1">
      <alignment vertical="center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horizontal="center"/>
    </xf>
    <xf numFmtId="165" fontId="3" fillId="34" borderId="10" xfId="56" applyNumberFormat="1" applyFont="1" applyFill="1" applyBorder="1" applyAlignment="1">
      <alignment vertical="center"/>
      <protection/>
    </xf>
    <xf numFmtId="165" fontId="3" fillId="34" borderId="14" xfId="56" applyNumberFormat="1" applyFont="1" applyFill="1" applyBorder="1" applyAlignment="1">
      <alignment vertical="center"/>
      <protection/>
    </xf>
    <xf numFmtId="0" fontId="2" fillId="0" borderId="20" xfId="56" applyFont="1" applyBorder="1" applyAlignment="1" quotePrefix="1">
      <alignment vertical="center" wrapText="1"/>
      <protection/>
    </xf>
    <xf numFmtId="10" fontId="3" fillId="0" borderId="17" xfId="56" applyNumberFormat="1" applyFont="1" applyFill="1" applyBorder="1" applyAlignment="1">
      <alignment vertical="center"/>
      <protection/>
    </xf>
    <xf numFmtId="10" fontId="3" fillId="0" borderId="19" xfId="56" applyNumberFormat="1" applyFont="1" applyFill="1" applyBorder="1" applyAlignment="1">
      <alignment vertical="center"/>
      <protection/>
    </xf>
    <xf numFmtId="165" fontId="3" fillId="0" borderId="21" xfId="56" applyNumberFormat="1" applyFont="1" applyBorder="1" applyAlignment="1">
      <alignment vertical="center"/>
      <protection/>
    </xf>
    <xf numFmtId="165" fontId="2" fillId="0" borderId="21" xfId="56" applyNumberFormat="1" applyFont="1" applyBorder="1" applyAlignment="1">
      <alignment vertical="center"/>
      <protection/>
    </xf>
    <xf numFmtId="165" fontId="3" fillId="0" borderId="22" xfId="56" applyNumberFormat="1" applyFont="1" applyBorder="1" applyAlignment="1">
      <alignment vertical="center"/>
      <protection/>
    </xf>
    <xf numFmtId="10" fontId="3" fillId="0" borderId="21" xfId="56" applyNumberFormat="1" applyFont="1" applyBorder="1" applyAlignment="1">
      <alignment vertical="center"/>
      <protection/>
    </xf>
    <xf numFmtId="0" fontId="3" fillId="0" borderId="21" xfId="56" applyFont="1" applyBorder="1" applyAlignment="1">
      <alignment horizontal="center" vertical="center" wrapText="1"/>
      <protection/>
    </xf>
    <xf numFmtId="10" fontId="3" fillId="0" borderId="23" xfId="56" applyNumberFormat="1" applyFont="1" applyBorder="1" applyAlignment="1">
      <alignment vertical="center"/>
      <protection/>
    </xf>
    <xf numFmtId="165" fontId="3" fillId="34" borderId="21" xfId="56" applyNumberFormat="1" applyFont="1" applyFill="1" applyBorder="1" applyAlignment="1">
      <alignment vertical="center"/>
      <protection/>
    </xf>
    <xf numFmtId="49" fontId="3" fillId="33" borderId="24" xfId="56" applyNumberFormat="1" applyFont="1" applyFill="1" applyBorder="1" applyAlignment="1">
      <alignment horizontal="center" vertical="center"/>
      <protection/>
    </xf>
    <xf numFmtId="165" fontId="3" fillId="34" borderId="25" xfId="56" applyNumberFormat="1" applyFont="1" applyFill="1" applyBorder="1" applyAlignment="1">
      <alignment vertical="center"/>
      <protection/>
    </xf>
    <xf numFmtId="165" fontId="3" fillId="34" borderId="26" xfId="56" applyNumberFormat="1" applyFont="1" applyFill="1" applyBorder="1" applyAlignment="1">
      <alignment vertical="center"/>
      <protection/>
    </xf>
    <xf numFmtId="165" fontId="3" fillId="34" borderId="27" xfId="56" applyNumberFormat="1" applyFont="1" applyFill="1" applyBorder="1" applyAlignment="1">
      <alignment vertical="center"/>
      <protection/>
    </xf>
    <xf numFmtId="165" fontId="2" fillId="33" borderId="21" xfId="56" applyNumberFormat="1" applyFont="1" applyFill="1" applyBorder="1" applyAlignment="1">
      <alignment horizontal="center" vertical="center"/>
      <protection/>
    </xf>
    <xf numFmtId="0" fontId="2" fillId="0" borderId="21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34" borderId="21" xfId="56" applyFont="1" applyFill="1" applyBorder="1" applyAlignment="1">
      <alignment horizontal="center" vertical="center"/>
      <protection/>
    </xf>
    <xf numFmtId="0" fontId="3" fillId="34" borderId="25" xfId="56" applyFont="1" applyFill="1" applyBorder="1" applyAlignment="1">
      <alignment horizontal="center" vertical="center"/>
      <protection/>
    </xf>
    <xf numFmtId="0" fontId="3" fillId="0" borderId="22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/>
      <protection/>
    </xf>
    <xf numFmtId="0" fontId="8" fillId="34" borderId="21" xfId="56" applyFont="1" applyFill="1" applyBorder="1" applyAlignment="1">
      <alignment horizontal="center" vertical="center"/>
      <protection/>
    </xf>
    <xf numFmtId="0" fontId="11" fillId="0" borderId="22" xfId="0" applyFont="1" applyBorder="1" applyAlignment="1">
      <alignment horizontal="center" vertical="top"/>
    </xf>
    <xf numFmtId="165" fontId="3" fillId="0" borderId="15" xfId="56" applyNumberFormat="1" applyFont="1" applyBorder="1" applyAlignment="1">
      <alignment horizontal="center" vertical="center"/>
      <protection/>
    </xf>
    <xf numFmtId="165" fontId="3" fillId="0" borderId="16" xfId="56" applyNumberFormat="1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2" fillId="0" borderId="23" xfId="0" applyFont="1" applyBorder="1" applyAlignment="1">
      <alignment/>
    </xf>
    <xf numFmtId="0" fontId="3" fillId="33" borderId="28" xfId="56" applyFont="1" applyFill="1" applyBorder="1" applyAlignment="1">
      <alignment horizontal="center" vertical="center"/>
      <protection/>
    </xf>
    <xf numFmtId="165" fontId="3" fillId="33" borderId="28" xfId="56" applyNumberFormat="1" applyFont="1" applyFill="1" applyBorder="1" applyAlignment="1">
      <alignment vertical="center"/>
      <protection/>
    </xf>
    <xf numFmtId="165" fontId="3" fillId="33" borderId="13" xfId="56" applyNumberFormat="1" applyFont="1" applyFill="1" applyBorder="1" applyAlignment="1">
      <alignment vertical="center"/>
      <protection/>
    </xf>
    <xf numFmtId="165" fontId="3" fillId="33" borderId="18" xfId="56" applyNumberFormat="1" applyFont="1" applyFill="1" applyBorder="1" applyAlignment="1">
      <alignment vertical="center"/>
      <protection/>
    </xf>
    <xf numFmtId="0" fontId="3" fillId="0" borderId="28" xfId="0" applyFont="1" applyBorder="1" applyAlignment="1">
      <alignment horizontal="center" vertical="top"/>
    </xf>
    <xf numFmtId="0" fontId="12" fillId="0" borderId="29" xfId="56" applyFont="1" applyBorder="1" applyAlignment="1">
      <alignment horizontal="center" vertical="center"/>
      <protection/>
    </xf>
    <xf numFmtId="165" fontId="2" fillId="0" borderId="29" xfId="56" applyNumberFormat="1" applyFont="1" applyBorder="1" applyAlignment="1">
      <alignment vertical="center"/>
      <protection/>
    </xf>
    <xf numFmtId="165" fontId="2" fillId="0" borderId="30" xfId="56" applyNumberFormat="1" applyFont="1" applyBorder="1" applyAlignment="1">
      <alignment vertical="center"/>
      <protection/>
    </xf>
    <xf numFmtId="165" fontId="2" fillId="0" borderId="31" xfId="56" applyNumberFormat="1" applyFont="1" applyBorder="1" applyAlignment="1">
      <alignment vertical="center"/>
      <protection/>
    </xf>
    <xf numFmtId="0" fontId="12" fillId="0" borderId="21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/>
      <protection/>
    </xf>
    <xf numFmtId="0" fontId="12" fillId="0" borderId="25" xfId="56" applyFont="1" applyBorder="1" applyAlignment="1">
      <alignment horizontal="center" vertical="center"/>
      <protection/>
    </xf>
    <xf numFmtId="165" fontId="2" fillId="0" borderId="25" xfId="56" applyNumberFormat="1" applyFont="1" applyBorder="1" applyAlignment="1">
      <alignment vertical="center"/>
      <protection/>
    </xf>
    <xf numFmtId="165" fontId="2" fillId="0" borderId="26" xfId="56" applyNumberFormat="1" applyFont="1" applyBorder="1" applyAlignment="1">
      <alignment vertical="center"/>
      <protection/>
    </xf>
    <xf numFmtId="165" fontId="2" fillId="0" borderId="27" xfId="56" applyNumberFormat="1" applyFont="1" applyBorder="1" applyAlignment="1">
      <alignment vertical="center"/>
      <protection/>
    </xf>
    <xf numFmtId="0" fontId="7" fillId="35" borderId="32" xfId="0" applyFont="1" applyFill="1" applyBorder="1" applyAlignment="1">
      <alignment horizontal="center" vertical="center" wrapText="1"/>
    </xf>
    <xf numFmtId="49" fontId="3" fillId="33" borderId="32" xfId="56" applyNumberFormat="1" applyFont="1" applyFill="1" applyBorder="1" applyAlignment="1">
      <alignment horizontal="center"/>
      <protection/>
    </xf>
    <xf numFmtId="49" fontId="3" fillId="33" borderId="33" xfId="56" applyNumberFormat="1" applyFont="1" applyFill="1" applyBorder="1" applyAlignment="1">
      <alignment horizontal="center"/>
      <protection/>
    </xf>
    <xf numFmtId="49" fontId="3" fillId="33" borderId="34" xfId="56" applyNumberFormat="1" applyFont="1" applyFill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>
      <alignment/>
    </xf>
    <xf numFmtId="0" fontId="17" fillId="0" borderId="0" xfId="0" applyFont="1" applyAlignment="1">
      <alignment/>
    </xf>
    <xf numFmtId="49" fontId="3" fillId="33" borderId="24" xfId="56" applyNumberFormat="1" applyFont="1" applyFill="1" applyBorder="1" applyAlignment="1">
      <alignment horizontal="center"/>
      <protection/>
    </xf>
    <xf numFmtId="4" fontId="24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4" fontId="26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36" xfId="0" applyFont="1" applyBorder="1" applyAlignment="1">
      <alignment horizontal="center"/>
    </xf>
    <xf numFmtId="4" fontId="29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37" xfId="0" applyFont="1" applyBorder="1" applyAlignment="1">
      <alignment horizontal="center" vertical="top" wrapText="1"/>
    </xf>
    <xf numFmtId="0" fontId="28" fillId="0" borderId="35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left" wrapText="1"/>
    </xf>
    <xf numFmtId="0" fontId="28" fillId="0" borderId="38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4" fontId="30" fillId="0" borderId="10" xfId="0" applyNumberFormat="1" applyFont="1" applyBorder="1" applyAlignment="1">
      <alignment/>
    </xf>
    <xf numFmtId="0" fontId="28" fillId="0" borderId="37" xfId="0" applyFont="1" applyBorder="1" applyAlignment="1">
      <alignment horizontal="center" wrapText="1"/>
    </xf>
    <xf numFmtId="4" fontId="31" fillId="0" borderId="10" xfId="0" applyNumberFormat="1" applyFont="1" applyBorder="1" applyAlignment="1">
      <alignment/>
    </xf>
    <xf numFmtId="0" fontId="28" fillId="0" borderId="26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26" xfId="0" applyFont="1" applyBorder="1" applyAlignment="1">
      <alignment horizontal="left" wrapText="1"/>
    </xf>
    <xf numFmtId="0" fontId="28" fillId="0" borderId="37" xfId="0" applyFont="1" applyBorder="1" applyAlignment="1">
      <alignment horizontal="left" wrapText="1"/>
    </xf>
    <xf numFmtId="0" fontId="32" fillId="0" borderId="37" xfId="0" applyFont="1" applyBorder="1" applyAlignment="1">
      <alignment horizontal="left" wrapText="1"/>
    </xf>
    <xf numFmtId="0" fontId="68" fillId="0" borderId="10" xfId="0" applyFont="1" applyBorder="1" applyAlignment="1">
      <alignment vertical="top"/>
    </xf>
    <xf numFmtId="0" fontId="28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66" fillId="0" borderId="10" xfId="0" applyFont="1" applyBorder="1" applyAlignment="1">
      <alignment horizontal="right"/>
    </xf>
    <xf numFmtId="0" fontId="21" fillId="0" borderId="26" xfId="0" applyFont="1" applyBorder="1" applyAlignment="1">
      <alignment/>
    </xf>
    <xf numFmtId="0" fontId="21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66" fillId="0" borderId="12" xfId="0" applyFont="1" applyBorder="1" applyAlignment="1">
      <alignment horizontal="right"/>
    </xf>
    <xf numFmtId="0" fontId="66" fillId="0" borderId="12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28" fillId="0" borderId="13" xfId="0" applyFont="1" applyBorder="1" applyAlignment="1">
      <alignment wrapText="1"/>
    </xf>
    <xf numFmtId="0" fontId="66" fillId="0" borderId="13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28" fillId="0" borderId="36" xfId="0" applyFont="1" applyBorder="1" applyAlignment="1">
      <alignment horizontal="center" vertical="top"/>
    </xf>
    <xf numFmtId="0" fontId="28" fillId="0" borderId="10" xfId="0" applyFont="1" applyBorder="1" applyAlignment="1">
      <alignment vertical="top"/>
    </xf>
    <xf numFmtId="4" fontId="26" fillId="0" borderId="10" xfId="0" applyNumberFormat="1" applyFont="1" applyBorder="1" applyAlignment="1">
      <alignment vertical="top"/>
    </xf>
    <xf numFmtId="0" fontId="28" fillId="0" borderId="39" xfId="0" applyFont="1" applyBorder="1" applyAlignment="1">
      <alignment/>
    </xf>
    <xf numFmtId="0" fontId="66" fillId="0" borderId="0" xfId="0" applyFont="1" applyAlignment="1">
      <alignment/>
    </xf>
    <xf numFmtId="0" fontId="2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4" fillId="35" borderId="40" xfId="0" applyFont="1" applyFill="1" applyBorder="1" applyAlignment="1">
      <alignment horizontal="center" vertical="center"/>
    </xf>
    <xf numFmtId="0" fontId="14" fillId="35" borderId="41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2" fillId="0" borderId="12" xfId="56" applyFont="1" applyBorder="1" applyAlignment="1" quotePrefix="1">
      <alignment horizontal="left" vertical="center" wrapText="1"/>
      <protection/>
    </xf>
    <xf numFmtId="0" fontId="2" fillId="0" borderId="20" xfId="56" applyFont="1" applyBorder="1" applyAlignment="1" quotePrefix="1">
      <alignment horizontal="left" vertical="center" wrapText="1"/>
      <protection/>
    </xf>
    <xf numFmtId="0" fontId="10" fillId="0" borderId="15" xfId="0" applyFont="1" applyBorder="1" applyAlignment="1">
      <alignment horizontal="left" vertical="top" wrapText="1"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0" fontId="2" fillId="0" borderId="26" xfId="56" applyFont="1" applyBorder="1" applyAlignment="1">
      <alignment horizontal="left" vertical="center" wrapText="1"/>
      <protection/>
    </xf>
    <xf numFmtId="0" fontId="2" fillId="0" borderId="27" xfId="56" applyFont="1" applyBorder="1" applyAlignment="1">
      <alignment horizontal="left" vertical="center" wrapText="1"/>
      <protection/>
    </xf>
    <xf numFmtId="0" fontId="8" fillId="34" borderId="10" xfId="56" applyFont="1" applyFill="1" applyBorder="1" applyAlignment="1">
      <alignment horizontal="left" vertical="center" wrapText="1"/>
      <protection/>
    </xf>
    <xf numFmtId="0" fontId="8" fillId="34" borderId="14" xfId="56" applyFont="1" applyFill="1" applyBorder="1" applyAlignment="1">
      <alignment horizontal="left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20" xfId="56" applyFont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4" xfId="56" applyFont="1" applyFill="1" applyBorder="1" applyAlignment="1">
      <alignment horizontal="left" vertical="center" wrapText="1"/>
      <protection/>
    </xf>
    <xf numFmtId="0" fontId="3" fillId="0" borderId="43" xfId="56" applyFont="1" applyBorder="1" applyAlignment="1">
      <alignment horizontal="left" vertical="center" wrapText="1"/>
      <protection/>
    </xf>
    <xf numFmtId="0" fontId="3" fillId="0" borderId="44" xfId="56" applyFont="1" applyBorder="1" applyAlignment="1">
      <alignment horizontal="left" vertical="center" wrapText="1"/>
      <protection/>
    </xf>
    <xf numFmtId="0" fontId="3" fillId="0" borderId="45" xfId="56" applyFont="1" applyBorder="1" applyAlignment="1">
      <alignment horizontal="left" vertical="center" wrapText="1"/>
      <protection/>
    </xf>
    <xf numFmtId="0" fontId="2" fillId="0" borderId="46" xfId="56" applyFont="1" applyBorder="1" applyAlignment="1">
      <alignment horizontal="left" vertical="center" wrapText="1"/>
      <protection/>
    </xf>
    <xf numFmtId="0" fontId="2" fillId="0" borderId="47" xfId="56" applyFont="1" applyBorder="1" applyAlignment="1">
      <alignment horizontal="left" vertical="center" wrapText="1"/>
      <protection/>
    </xf>
    <xf numFmtId="0" fontId="2" fillId="0" borderId="48" xfId="56" applyFont="1" applyBorder="1" applyAlignment="1">
      <alignment horizontal="left" vertical="center" wrapText="1"/>
      <protection/>
    </xf>
    <xf numFmtId="0" fontId="12" fillId="0" borderId="10" xfId="56" applyFont="1" applyBorder="1" applyAlignment="1">
      <alignment horizontal="left" vertical="center" wrapText="1"/>
      <protection/>
    </xf>
    <xf numFmtId="0" fontId="12" fillId="0" borderId="14" xfId="56" applyFont="1" applyBorder="1" applyAlignment="1">
      <alignment horizontal="left" vertical="center" wrapText="1"/>
      <protection/>
    </xf>
    <xf numFmtId="0" fontId="8" fillId="34" borderId="36" xfId="56" applyFont="1" applyFill="1" applyBorder="1" applyAlignment="1">
      <alignment horizontal="left" vertical="center" wrapText="1"/>
      <protection/>
    </xf>
    <xf numFmtId="0" fontId="8" fillId="34" borderId="49" xfId="56" applyFont="1" applyFill="1" applyBorder="1" applyAlignment="1">
      <alignment horizontal="left" vertical="center" wrapText="1"/>
      <protection/>
    </xf>
    <xf numFmtId="0" fontId="8" fillId="34" borderId="50" xfId="56" applyFont="1" applyFill="1" applyBorder="1" applyAlignment="1">
      <alignment horizontal="left"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3" fillId="34" borderId="11" xfId="56" applyFont="1" applyFill="1" applyBorder="1" applyAlignment="1">
      <alignment vertical="center" wrapText="1"/>
      <protection/>
    </xf>
    <xf numFmtId="0" fontId="3" fillId="34" borderId="12" xfId="56" applyFont="1" applyFill="1" applyBorder="1" applyAlignment="1">
      <alignment vertical="center" wrapText="1"/>
      <protection/>
    </xf>
    <xf numFmtId="0" fontId="3" fillId="34" borderId="20" xfId="56" applyFont="1" applyFill="1" applyBorder="1" applyAlignment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20" xfId="56" applyFont="1" applyBorder="1" applyAlignment="1">
      <alignment vertical="center" wrapText="1"/>
      <protection/>
    </xf>
    <xf numFmtId="0" fontId="3" fillId="0" borderId="51" xfId="56" applyFont="1" applyBorder="1" applyAlignment="1">
      <alignment horizontal="left" vertical="center" wrapText="1"/>
      <protection/>
    </xf>
    <xf numFmtId="0" fontId="3" fillId="0" borderId="52" xfId="56" applyFont="1" applyBorder="1" applyAlignment="1">
      <alignment horizontal="left" vertical="center" wrapText="1"/>
      <protection/>
    </xf>
    <xf numFmtId="0" fontId="3" fillId="0" borderId="53" xfId="56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33" borderId="54" xfId="56" applyNumberFormat="1" applyFont="1" applyFill="1" applyBorder="1" applyAlignment="1">
      <alignment horizontal="center" vertical="center" wrapText="1"/>
      <protection/>
    </xf>
    <xf numFmtId="49" fontId="3" fillId="33" borderId="41" xfId="56" applyNumberFormat="1" applyFont="1" applyFill="1" applyBorder="1" applyAlignment="1">
      <alignment horizontal="center" vertical="center" wrapText="1"/>
      <protection/>
    </xf>
    <xf numFmtId="49" fontId="3" fillId="33" borderId="42" xfId="56" applyNumberFormat="1" applyFont="1" applyFill="1" applyBorder="1" applyAlignment="1">
      <alignment horizontal="center" vertical="center" wrapText="1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0" fontId="8" fillId="34" borderId="12" xfId="56" applyFont="1" applyFill="1" applyBorder="1" applyAlignment="1">
      <alignment horizontal="left" vertical="center" wrapText="1"/>
      <protection/>
    </xf>
    <xf numFmtId="0" fontId="8" fillId="34" borderId="20" xfId="56" applyFont="1" applyFill="1" applyBorder="1" applyAlignment="1">
      <alignment horizontal="left" vertical="center" wrapText="1"/>
      <protection/>
    </xf>
    <xf numFmtId="0" fontId="3" fillId="33" borderId="38" xfId="56" applyFont="1" applyFill="1" applyBorder="1" applyAlignment="1">
      <alignment horizontal="left" vertical="center" wrapText="1"/>
      <protection/>
    </xf>
    <xf numFmtId="0" fontId="3" fillId="33" borderId="55" xfId="56" applyFont="1" applyFill="1" applyBorder="1" applyAlignment="1">
      <alignment horizontal="left" vertical="center" wrapText="1"/>
      <protection/>
    </xf>
    <xf numFmtId="0" fontId="3" fillId="33" borderId="56" xfId="56" applyFont="1" applyFill="1" applyBorder="1" applyAlignment="1">
      <alignment horizontal="left" vertical="center" wrapText="1"/>
      <protection/>
    </xf>
    <xf numFmtId="0" fontId="28" fillId="0" borderId="36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8" fillId="0" borderId="35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39" xfId="0" applyFont="1" applyBorder="1" applyAlignment="1">
      <alignment horizontal="left" wrapText="1"/>
    </xf>
    <xf numFmtId="0" fontId="28" fillId="0" borderId="26" xfId="0" applyFont="1" applyBorder="1" applyAlignment="1">
      <alignment vertical="top" wrapText="1"/>
    </xf>
    <xf numFmtId="0" fontId="28" fillId="0" borderId="37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right"/>
    </xf>
    <xf numFmtId="0" fontId="22" fillId="0" borderId="26" xfId="0" applyFont="1" applyBorder="1" applyAlignment="1">
      <alignment wrapText="1"/>
    </xf>
    <xf numFmtId="0" fontId="66" fillId="0" borderId="13" xfId="0" applyFont="1" applyBorder="1" applyAlignment="1">
      <alignment wrapText="1"/>
    </xf>
    <xf numFmtId="0" fontId="22" fillId="0" borderId="26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27" fillId="0" borderId="11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66" fillId="0" borderId="37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8" fillId="0" borderId="26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2" fontId="22" fillId="0" borderId="26" xfId="0" applyNumberFormat="1" applyFont="1" applyBorder="1" applyAlignment="1">
      <alignment wrapText="1"/>
    </xf>
    <xf numFmtId="2" fontId="22" fillId="0" borderId="13" xfId="0" applyNumberFormat="1" applyFont="1" applyBorder="1" applyAlignment="1">
      <alignment wrapText="1"/>
    </xf>
    <xf numFmtId="0" fontId="66" fillId="0" borderId="37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0"/>
  <sheetViews>
    <sheetView zoomScalePageLayoutView="0" workbookViewId="0" topLeftCell="A1">
      <pane xSplit="4" ySplit="3" topLeftCell="E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K34" sqref="AK34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40.3984375" style="3" customWidth="1"/>
    <col min="5" max="9" width="9" style="3" customWidth="1"/>
    <col min="10" max="10" width="8.8984375" style="3" customWidth="1"/>
    <col min="11" max="11" width="9" style="3" customWidth="1"/>
    <col min="12" max="35" width="9" style="3" hidden="1" customWidth="1"/>
    <col min="36" max="16384" width="9" style="13" customWidth="1"/>
  </cols>
  <sheetData>
    <row r="1" spans="1:5" ht="13.5" thickBot="1">
      <c r="A1" s="189" t="s">
        <v>132</v>
      </c>
      <c r="B1" s="189"/>
      <c r="C1" s="189"/>
      <c r="D1" s="189"/>
      <c r="E1" s="87" t="s">
        <v>130</v>
      </c>
    </row>
    <row r="2" spans="1:35" ht="24.75" thickBot="1">
      <c r="A2" s="190"/>
      <c r="B2" s="190"/>
      <c r="C2" s="190"/>
      <c r="D2" s="190"/>
      <c r="E2" s="75" t="s">
        <v>94</v>
      </c>
      <c r="F2" s="145" t="s">
        <v>93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7"/>
    </row>
    <row r="3" spans="1:253" s="27" customFormat="1" ht="13.5" customHeight="1" thickBot="1">
      <c r="A3" s="40" t="s">
        <v>0</v>
      </c>
      <c r="B3" s="191" t="s">
        <v>1</v>
      </c>
      <c r="C3" s="192"/>
      <c r="D3" s="193"/>
      <c r="E3" s="76">
        <v>2010</v>
      </c>
      <c r="F3" s="88">
        <v>2011</v>
      </c>
      <c r="G3" s="77">
        <v>2012</v>
      </c>
      <c r="H3" s="77">
        <v>2013</v>
      </c>
      <c r="I3" s="77">
        <v>2014</v>
      </c>
      <c r="J3" s="77">
        <v>2015</v>
      </c>
      <c r="K3" s="77">
        <v>2016</v>
      </c>
      <c r="L3" s="77">
        <v>2017</v>
      </c>
      <c r="M3" s="77">
        <v>2018</v>
      </c>
      <c r="N3" s="77">
        <v>2019</v>
      </c>
      <c r="O3" s="77">
        <v>2020</v>
      </c>
      <c r="P3" s="77">
        <v>2021</v>
      </c>
      <c r="Q3" s="77">
        <v>2022</v>
      </c>
      <c r="R3" s="77">
        <v>2023</v>
      </c>
      <c r="S3" s="77">
        <v>2024</v>
      </c>
      <c r="T3" s="77">
        <v>2025</v>
      </c>
      <c r="U3" s="77">
        <v>2026</v>
      </c>
      <c r="V3" s="77">
        <v>2027</v>
      </c>
      <c r="W3" s="77">
        <v>2028</v>
      </c>
      <c r="X3" s="77">
        <v>2029</v>
      </c>
      <c r="Y3" s="77">
        <v>2030</v>
      </c>
      <c r="Z3" s="77">
        <v>2031</v>
      </c>
      <c r="AA3" s="77">
        <v>2032</v>
      </c>
      <c r="AB3" s="77">
        <v>2033</v>
      </c>
      <c r="AC3" s="77">
        <v>2034</v>
      </c>
      <c r="AD3" s="77">
        <v>2035</v>
      </c>
      <c r="AE3" s="77">
        <v>2036</v>
      </c>
      <c r="AF3" s="77">
        <v>2037</v>
      </c>
      <c r="AG3" s="77">
        <v>2038</v>
      </c>
      <c r="AH3" s="77">
        <v>2039</v>
      </c>
      <c r="AI3" s="78" t="s">
        <v>95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35" ht="13.5" customHeight="1">
      <c r="A4" s="58" t="s">
        <v>2</v>
      </c>
      <c r="B4" s="197" t="s">
        <v>70</v>
      </c>
      <c r="C4" s="198"/>
      <c r="D4" s="199"/>
      <c r="E4" s="59">
        <f>+E5+E6</f>
        <v>30186596</v>
      </c>
      <c r="F4" s="60">
        <f aca="true" t="shared" si="0" ref="F4:AI4">+F5+F6</f>
        <v>31515863</v>
      </c>
      <c r="G4" s="60">
        <f t="shared" si="0"/>
        <v>28665415</v>
      </c>
      <c r="H4" s="60">
        <f t="shared" si="0"/>
        <v>29265027</v>
      </c>
      <c r="I4" s="60">
        <f t="shared" si="0"/>
        <v>29901071</v>
      </c>
      <c r="J4" s="60">
        <f t="shared" si="0"/>
        <v>30562440</v>
      </c>
      <c r="K4" s="60">
        <f t="shared" si="0"/>
        <v>31247193</v>
      </c>
      <c r="L4" s="60">
        <f t="shared" si="0"/>
        <v>0</v>
      </c>
      <c r="M4" s="60">
        <f t="shared" si="0"/>
        <v>0</v>
      </c>
      <c r="N4" s="60">
        <f t="shared" si="0"/>
        <v>0</v>
      </c>
      <c r="O4" s="60">
        <f t="shared" si="0"/>
        <v>0</v>
      </c>
      <c r="P4" s="60">
        <f t="shared" si="0"/>
        <v>0</v>
      </c>
      <c r="Q4" s="60">
        <f t="shared" si="0"/>
        <v>0</v>
      </c>
      <c r="R4" s="60">
        <f t="shared" si="0"/>
        <v>0</v>
      </c>
      <c r="S4" s="60">
        <f t="shared" si="0"/>
        <v>0</v>
      </c>
      <c r="T4" s="60">
        <f t="shared" si="0"/>
        <v>0</v>
      </c>
      <c r="U4" s="60">
        <f t="shared" si="0"/>
        <v>0</v>
      </c>
      <c r="V4" s="60">
        <f t="shared" si="0"/>
        <v>0</v>
      </c>
      <c r="W4" s="60">
        <f t="shared" si="0"/>
        <v>0</v>
      </c>
      <c r="X4" s="60">
        <f t="shared" si="0"/>
        <v>0</v>
      </c>
      <c r="Y4" s="60">
        <f t="shared" si="0"/>
        <v>0</v>
      </c>
      <c r="Z4" s="60">
        <f t="shared" si="0"/>
        <v>0</v>
      </c>
      <c r="AA4" s="60">
        <f t="shared" si="0"/>
        <v>0</v>
      </c>
      <c r="AB4" s="60">
        <f t="shared" si="0"/>
        <v>0</v>
      </c>
      <c r="AC4" s="60">
        <f t="shared" si="0"/>
        <v>0</v>
      </c>
      <c r="AD4" s="60">
        <f t="shared" si="0"/>
        <v>0</v>
      </c>
      <c r="AE4" s="60">
        <f t="shared" si="0"/>
        <v>0</v>
      </c>
      <c r="AF4" s="60">
        <f t="shared" si="0"/>
        <v>0</v>
      </c>
      <c r="AG4" s="60">
        <f t="shared" si="0"/>
        <v>0</v>
      </c>
      <c r="AH4" s="60">
        <f t="shared" si="0"/>
        <v>0</v>
      </c>
      <c r="AI4" s="61">
        <f t="shared" si="0"/>
        <v>0</v>
      </c>
    </row>
    <row r="5" spans="1:35" ht="13.5" customHeight="1">
      <c r="A5" s="45" t="s">
        <v>3</v>
      </c>
      <c r="B5" s="4"/>
      <c r="C5" s="163" t="s">
        <v>4</v>
      </c>
      <c r="D5" s="164"/>
      <c r="E5" s="34">
        <v>27379877</v>
      </c>
      <c r="F5" s="1">
        <v>27551071</v>
      </c>
      <c r="G5" s="1">
        <v>28265415</v>
      </c>
      <c r="H5" s="1">
        <v>28865027</v>
      </c>
      <c r="I5" s="1">
        <v>29501071</v>
      </c>
      <c r="J5" s="1">
        <v>30162440</v>
      </c>
      <c r="K5" s="1">
        <v>30847193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"/>
    </row>
    <row r="6" spans="1:35" ht="13.5" customHeight="1">
      <c r="A6" s="45" t="s">
        <v>5</v>
      </c>
      <c r="B6" s="4"/>
      <c r="C6" s="163" t="s">
        <v>6</v>
      </c>
      <c r="D6" s="164"/>
      <c r="E6" s="34">
        <v>2806719</v>
      </c>
      <c r="F6" s="1">
        <v>3964792</v>
      </c>
      <c r="G6" s="1">
        <v>400000</v>
      </c>
      <c r="H6" s="1">
        <v>400000</v>
      </c>
      <c r="I6" s="1">
        <v>400000</v>
      </c>
      <c r="J6" s="1">
        <v>400000</v>
      </c>
      <c r="K6" s="1">
        <v>400000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4"/>
    </row>
    <row r="7" spans="1:35" ht="13.5" customHeight="1">
      <c r="A7" s="45" t="s">
        <v>12</v>
      </c>
      <c r="B7" s="5"/>
      <c r="C7" s="6"/>
      <c r="D7" s="30" t="s">
        <v>7</v>
      </c>
      <c r="E7" s="34">
        <v>1100000</v>
      </c>
      <c r="F7" s="1">
        <v>645000</v>
      </c>
      <c r="G7" s="1">
        <v>400000</v>
      </c>
      <c r="H7" s="1">
        <v>400000</v>
      </c>
      <c r="I7" s="1">
        <v>400000</v>
      </c>
      <c r="J7" s="1">
        <v>400000</v>
      </c>
      <c r="K7" s="1">
        <v>400000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30" customHeight="1">
      <c r="A8" s="46" t="s">
        <v>8</v>
      </c>
      <c r="B8" s="154" t="s">
        <v>9</v>
      </c>
      <c r="C8" s="155"/>
      <c r="D8" s="156"/>
      <c r="E8" s="33">
        <v>25046955</v>
      </c>
      <c r="F8" s="2">
        <v>25760648</v>
      </c>
      <c r="G8" s="2">
        <v>24428205</v>
      </c>
      <c r="H8" s="2">
        <v>25584677</v>
      </c>
      <c r="I8" s="2">
        <v>26635571</v>
      </c>
      <c r="J8" s="2">
        <v>27741596</v>
      </c>
      <c r="K8" s="2">
        <v>28988761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</row>
    <row r="9" spans="1:35" ht="13.5" customHeight="1">
      <c r="A9" s="45" t="s">
        <v>3</v>
      </c>
      <c r="B9" s="4"/>
      <c r="C9" s="163" t="s">
        <v>10</v>
      </c>
      <c r="D9" s="164"/>
      <c r="E9" s="34">
        <v>10622670</v>
      </c>
      <c r="F9" s="1">
        <v>10869426</v>
      </c>
      <c r="G9" s="1">
        <v>11080146</v>
      </c>
      <c r="H9" s="1">
        <v>11801441</v>
      </c>
      <c r="I9" s="1">
        <v>12503184</v>
      </c>
      <c r="J9" s="1">
        <v>13098722</v>
      </c>
      <c r="K9" s="1">
        <v>13881434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13.5" customHeight="1">
      <c r="A10" s="45" t="s">
        <v>5</v>
      </c>
      <c r="B10" s="4"/>
      <c r="C10" s="163" t="s">
        <v>11</v>
      </c>
      <c r="D10" s="164"/>
      <c r="E10" s="34">
        <v>4324937.88</v>
      </c>
      <c r="F10" s="1">
        <v>4305090</v>
      </c>
      <c r="G10" s="1">
        <v>3970941</v>
      </c>
      <c r="H10" s="1">
        <v>4141576</v>
      </c>
      <c r="I10" s="1">
        <v>4310978</v>
      </c>
      <c r="J10" s="1">
        <v>4265402</v>
      </c>
      <c r="K10" s="1">
        <v>4276218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4"/>
    </row>
    <row r="11" spans="1:35" ht="13.5" customHeight="1">
      <c r="A11" s="45" t="s">
        <v>12</v>
      </c>
      <c r="B11" s="4"/>
      <c r="C11" s="163" t="s">
        <v>13</v>
      </c>
      <c r="D11" s="164"/>
      <c r="E11" s="3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24">
      <c r="A12" s="45" t="s">
        <v>15</v>
      </c>
      <c r="B12" s="4"/>
      <c r="C12" s="7"/>
      <c r="D12" s="30" t="s">
        <v>14</v>
      </c>
      <c r="E12" s="3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3.5" customHeight="1">
      <c r="A13" s="45" t="s">
        <v>51</v>
      </c>
      <c r="B13" s="4"/>
      <c r="C13" s="163" t="s">
        <v>16</v>
      </c>
      <c r="D13" s="164"/>
      <c r="E13" s="44" t="s">
        <v>69</v>
      </c>
      <c r="F13" s="1">
        <v>29628</v>
      </c>
      <c r="G13" s="1">
        <v>30079</v>
      </c>
      <c r="H13" s="1">
        <v>31229</v>
      </c>
      <c r="I13" s="1">
        <v>32379</v>
      </c>
      <c r="J13" s="1">
        <v>33529</v>
      </c>
      <c r="K13" s="1">
        <v>34679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13.5" customHeight="1">
      <c r="A14" s="47" t="s">
        <v>17</v>
      </c>
      <c r="B14" s="194" t="s">
        <v>55</v>
      </c>
      <c r="C14" s="195"/>
      <c r="D14" s="196"/>
      <c r="E14" s="39">
        <f>E4-E8</f>
        <v>5139641</v>
      </c>
      <c r="F14" s="28">
        <f aca="true" t="shared" si="1" ref="F14:AH14">F4-F8</f>
        <v>5755215</v>
      </c>
      <c r="G14" s="28">
        <f t="shared" si="1"/>
        <v>4237210</v>
      </c>
      <c r="H14" s="28">
        <f t="shared" si="1"/>
        <v>3680350</v>
      </c>
      <c r="I14" s="28">
        <f t="shared" si="1"/>
        <v>3265500</v>
      </c>
      <c r="J14" s="28">
        <f t="shared" si="1"/>
        <v>2820844</v>
      </c>
      <c r="K14" s="28">
        <f t="shared" si="1"/>
        <v>2258432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28">
        <f t="shared" si="1"/>
        <v>0</v>
      </c>
      <c r="AH14" s="28">
        <f t="shared" si="1"/>
        <v>0</v>
      </c>
      <c r="AI14" s="29">
        <f>AI4-AI8</f>
        <v>0</v>
      </c>
    </row>
    <row r="15" spans="1:35" ht="27.75" customHeight="1">
      <c r="A15" s="46" t="s">
        <v>18</v>
      </c>
      <c r="B15" s="178" t="s">
        <v>19</v>
      </c>
      <c r="C15" s="179"/>
      <c r="D15" s="180"/>
      <c r="E15" s="33">
        <v>5980889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7"/>
    </row>
    <row r="16" spans="1:35" ht="25.5" customHeight="1">
      <c r="A16" s="45" t="s">
        <v>3</v>
      </c>
      <c r="B16" s="4"/>
      <c r="C16" s="151" t="s">
        <v>83</v>
      </c>
      <c r="D16" s="152"/>
      <c r="E16" s="34">
        <v>5192709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/>
    </row>
    <row r="17" spans="1:35" ht="13.5" customHeight="1">
      <c r="A17" s="46" t="s">
        <v>20</v>
      </c>
      <c r="B17" s="154" t="s">
        <v>82</v>
      </c>
      <c r="C17" s="155"/>
      <c r="D17" s="156"/>
      <c r="E17" s="3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13.5" customHeight="1">
      <c r="A18" s="47" t="s">
        <v>21</v>
      </c>
      <c r="B18" s="181" t="s">
        <v>54</v>
      </c>
      <c r="C18" s="182"/>
      <c r="D18" s="183"/>
      <c r="E18" s="39">
        <f aca="true" t="shared" si="2" ref="E18:AI18">E14+E15+E17</f>
        <v>11120530</v>
      </c>
      <c r="F18" s="28">
        <f t="shared" si="2"/>
        <v>5755215</v>
      </c>
      <c r="G18" s="28">
        <f t="shared" si="2"/>
        <v>4237210</v>
      </c>
      <c r="H18" s="28">
        <f t="shared" si="2"/>
        <v>3680350</v>
      </c>
      <c r="I18" s="28">
        <f t="shared" si="2"/>
        <v>3265500</v>
      </c>
      <c r="J18" s="28">
        <f t="shared" si="2"/>
        <v>2820844</v>
      </c>
      <c r="K18" s="28">
        <f t="shared" si="2"/>
        <v>2258432</v>
      </c>
      <c r="L18" s="28">
        <f t="shared" si="2"/>
        <v>0</v>
      </c>
      <c r="M18" s="28">
        <f t="shared" si="2"/>
        <v>0</v>
      </c>
      <c r="N18" s="28">
        <f t="shared" si="2"/>
        <v>0</v>
      </c>
      <c r="O18" s="28">
        <f t="shared" si="2"/>
        <v>0</v>
      </c>
      <c r="P18" s="28">
        <f t="shared" si="2"/>
        <v>0</v>
      </c>
      <c r="Q18" s="28">
        <f t="shared" si="2"/>
        <v>0</v>
      </c>
      <c r="R18" s="28">
        <f t="shared" si="2"/>
        <v>0</v>
      </c>
      <c r="S18" s="28">
        <f t="shared" si="2"/>
        <v>0</v>
      </c>
      <c r="T18" s="28">
        <f t="shared" si="2"/>
        <v>0</v>
      </c>
      <c r="U18" s="28">
        <f t="shared" si="2"/>
        <v>0</v>
      </c>
      <c r="V18" s="28">
        <f t="shared" si="2"/>
        <v>0</v>
      </c>
      <c r="W18" s="28">
        <f t="shared" si="2"/>
        <v>0</v>
      </c>
      <c r="X18" s="28">
        <f t="shared" si="2"/>
        <v>0</v>
      </c>
      <c r="Y18" s="28">
        <f t="shared" si="2"/>
        <v>0</v>
      </c>
      <c r="Z18" s="28">
        <f t="shared" si="2"/>
        <v>0</v>
      </c>
      <c r="AA18" s="28">
        <f t="shared" si="2"/>
        <v>0</v>
      </c>
      <c r="AB18" s="28">
        <f t="shared" si="2"/>
        <v>0</v>
      </c>
      <c r="AC18" s="28">
        <f t="shared" si="2"/>
        <v>0</v>
      </c>
      <c r="AD18" s="28">
        <f t="shared" si="2"/>
        <v>0</v>
      </c>
      <c r="AE18" s="28">
        <f t="shared" si="2"/>
        <v>0</v>
      </c>
      <c r="AF18" s="28">
        <f t="shared" si="2"/>
        <v>0</v>
      </c>
      <c r="AG18" s="28">
        <f t="shared" si="2"/>
        <v>0</v>
      </c>
      <c r="AH18" s="28">
        <f t="shared" si="2"/>
        <v>0</v>
      </c>
      <c r="AI18" s="29">
        <f t="shared" si="2"/>
        <v>0</v>
      </c>
    </row>
    <row r="19" spans="1:35" ht="13.5" customHeight="1">
      <c r="A19" s="46" t="s">
        <v>22</v>
      </c>
      <c r="B19" s="178" t="s">
        <v>23</v>
      </c>
      <c r="C19" s="179"/>
      <c r="D19" s="180"/>
      <c r="E19" s="33">
        <f>E20+E21</f>
        <v>1288180</v>
      </c>
      <c r="F19" s="2">
        <f aca="true" t="shared" si="3" ref="F19:AI19">F20+F21</f>
        <v>2318470</v>
      </c>
      <c r="G19" s="2">
        <f t="shared" si="3"/>
        <v>3586150</v>
      </c>
      <c r="H19" s="2">
        <f t="shared" si="3"/>
        <v>2850000</v>
      </c>
      <c r="I19" s="2">
        <f t="shared" si="3"/>
        <v>2800000</v>
      </c>
      <c r="J19" s="2">
        <f t="shared" si="3"/>
        <v>2700000</v>
      </c>
      <c r="K19" s="2">
        <f t="shared" si="3"/>
        <v>1497551</v>
      </c>
      <c r="L19" s="2">
        <f t="shared" si="3"/>
        <v>0</v>
      </c>
      <c r="M19" s="2">
        <f t="shared" si="3"/>
        <v>0</v>
      </c>
      <c r="N19" s="2">
        <f t="shared" si="3"/>
        <v>0</v>
      </c>
      <c r="O19" s="2">
        <f t="shared" si="3"/>
        <v>0</v>
      </c>
      <c r="P19" s="2">
        <f t="shared" si="3"/>
        <v>0</v>
      </c>
      <c r="Q19" s="2">
        <f t="shared" si="3"/>
        <v>0</v>
      </c>
      <c r="R19" s="2">
        <f t="shared" si="3"/>
        <v>0</v>
      </c>
      <c r="S19" s="2">
        <f t="shared" si="3"/>
        <v>0</v>
      </c>
      <c r="T19" s="2">
        <f t="shared" si="3"/>
        <v>0</v>
      </c>
      <c r="U19" s="2">
        <f t="shared" si="3"/>
        <v>0</v>
      </c>
      <c r="V19" s="2">
        <f t="shared" si="3"/>
        <v>0</v>
      </c>
      <c r="W19" s="2">
        <f t="shared" si="3"/>
        <v>0</v>
      </c>
      <c r="X19" s="2">
        <f t="shared" si="3"/>
        <v>0</v>
      </c>
      <c r="Y19" s="2">
        <f t="shared" si="3"/>
        <v>0</v>
      </c>
      <c r="Z19" s="2">
        <f t="shared" si="3"/>
        <v>0</v>
      </c>
      <c r="AA19" s="2">
        <f t="shared" si="3"/>
        <v>0</v>
      </c>
      <c r="AB19" s="2">
        <f t="shared" si="3"/>
        <v>0</v>
      </c>
      <c r="AC19" s="2">
        <f t="shared" si="3"/>
        <v>0</v>
      </c>
      <c r="AD19" s="2">
        <f t="shared" si="3"/>
        <v>0</v>
      </c>
      <c r="AE19" s="2">
        <f t="shared" si="3"/>
        <v>0</v>
      </c>
      <c r="AF19" s="2">
        <f t="shared" si="3"/>
        <v>0</v>
      </c>
      <c r="AG19" s="2">
        <f t="shared" si="3"/>
        <v>0</v>
      </c>
      <c r="AH19" s="2">
        <f t="shared" si="3"/>
        <v>0</v>
      </c>
      <c r="AI19" s="17">
        <f t="shared" si="3"/>
        <v>0</v>
      </c>
    </row>
    <row r="20" spans="1:35" ht="13.5" customHeight="1">
      <c r="A20" s="45" t="s">
        <v>3</v>
      </c>
      <c r="B20" s="4"/>
      <c r="C20" s="184" t="s">
        <v>24</v>
      </c>
      <c r="D20" s="185"/>
      <c r="E20" s="34">
        <v>788180</v>
      </c>
      <c r="F20" s="1">
        <v>1918470</v>
      </c>
      <c r="G20" s="1">
        <v>3186150</v>
      </c>
      <c r="H20" s="1">
        <v>2500000</v>
      </c>
      <c r="I20" s="1">
        <v>2500000</v>
      </c>
      <c r="J20" s="1">
        <v>2500000</v>
      </c>
      <c r="K20" s="1">
        <v>1397551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4"/>
    </row>
    <row r="21" spans="1:35" ht="13.5" customHeight="1">
      <c r="A21" s="45" t="s">
        <v>5</v>
      </c>
      <c r="B21" s="4"/>
      <c r="C21" s="184" t="s">
        <v>25</v>
      </c>
      <c r="D21" s="185"/>
      <c r="E21" s="34">
        <v>500000</v>
      </c>
      <c r="F21" s="1">
        <v>400000</v>
      </c>
      <c r="G21" s="1">
        <v>400000</v>
      </c>
      <c r="H21" s="1">
        <v>350000</v>
      </c>
      <c r="I21" s="1">
        <v>300000</v>
      </c>
      <c r="J21" s="1">
        <v>200000</v>
      </c>
      <c r="K21" s="1">
        <v>100000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4"/>
    </row>
    <row r="22" spans="1:35" ht="13.5" customHeight="1">
      <c r="A22" s="46" t="s">
        <v>26</v>
      </c>
      <c r="B22" s="178" t="s">
        <v>27</v>
      </c>
      <c r="C22" s="179"/>
      <c r="D22" s="180"/>
      <c r="E22" s="3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7"/>
    </row>
    <row r="23" spans="1:35" ht="13.5" customHeight="1">
      <c r="A23" s="47" t="s">
        <v>28</v>
      </c>
      <c r="B23" s="194" t="s">
        <v>53</v>
      </c>
      <c r="C23" s="195"/>
      <c r="D23" s="196"/>
      <c r="E23" s="39">
        <f>E18-E19-E22</f>
        <v>9832350</v>
      </c>
      <c r="F23" s="28">
        <f aca="true" t="shared" si="4" ref="F23:AI23">F18-F19-F22</f>
        <v>3436745</v>
      </c>
      <c r="G23" s="28">
        <f t="shared" si="4"/>
        <v>651060</v>
      </c>
      <c r="H23" s="28">
        <f t="shared" si="4"/>
        <v>830350</v>
      </c>
      <c r="I23" s="28">
        <f t="shared" si="4"/>
        <v>465500</v>
      </c>
      <c r="J23" s="28">
        <f t="shared" si="4"/>
        <v>120844</v>
      </c>
      <c r="K23" s="28">
        <f t="shared" si="4"/>
        <v>760881</v>
      </c>
      <c r="L23" s="28">
        <f t="shared" si="4"/>
        <v>0</v>
      </c>
      <c r="M23" s="28">
        <f t="shared" si="4"/>
        <v>0</v>
      </c>
      <c r="N23" s="28">
        <f t="shared" si="4"/>
        <v>0</v>
      </c>
      <c r="O23" s="28">
        <f t="shared" si="4"/>
        <v>0</v>
      </c>
      <c r="P23" s="28">
        <f t="shared" si="4"/>
        <v>0</v>
      </c>
      <c r="Q23" s="28">
        <f t="shared" si="4"/>
        <v>0</v>
      </c>
      <c r="R23" s="28">
        <f t="shared" si="4"/>
        <v>0</v>
      </c>
      <c r="S23" s="28">
        <f t="shared" si="4"/>
        <v>0</v>
      </c>
      <c r="T23" s="28">
        <f t="shared" si="4"/>
        <v>0</v>
      </c>
      <c r="U23" s="28">
        <f t="shared" si="4"/>
        <v>0</v>
      </c>
      <c r="V23" s="28">
        <f t="shared" si="4"/>
        <v>0</v>
      </c>
      <c r="W23" s="28">
        <f t="shared" si="4"/>
        <v>0</v>
      </c>
      <c r="X23" s="28">
        <f t="shared" si="4"/>
        <v>0</v>
      </c>
      <c r="Y23" s="28">
        <f t="shared" si="4"/>
        <v>0</v>
      </c>
      <c r="Z23" s="28">
        <f t="shared" si="4"/>
        <v>0</v>
      </c>
      <c r="AA23" s="28">
        <f t="shared" si="4"/>
        <v>0</v>
      </c>
      <c r="AB23" s="28">
        <f t="shared" si="4"/>
        <v>0</v>
      </c>
      <c r="AC23" s="28">
        <f t="shared" si="4"/>
        <v>0</v>
      </c>
      <c r="AD23" s="28">
        <f t="shared" si="4"/>
        <v>0</v>
      </c>
      <c r="AE23" s="28">
        <f t="shared" si="4"/>
        <v>0</v>
      </c>
      <c r="AF23" s="28">
        <f t="shared" si="4"/>
        <v>0</v>
      </c>
      <c r="AG23" s="28">
        <f t="shared" si="4"/>
        <v>0</v>
      </c>
      <c r="AH23" s="28">
        <f t="shared" si="4"/>
        <v>0</v>
      </c>
      <c r="AI23" s="29">
        <f t="shared" si="4"/>
        <v>0</v>
      </c>
    </row>
    <row r="24" spans="1:35" ht="13.5" customHeight="1">
      <c r="A24" s="46" t="s">
        <v>29</v>
      </c>
      <c r="B24" s="178" t="s">
        <v>30</v>
      </c>
      <c r="C24" s="179"/>
      <c r="D24" s="180"/>
      <c r="E24" s="33">
        <v>17927668</v>
      </c>
      <c r="F24" s="2">
        <v>8111278</v>
      </c>
      <c r="G24" s="2">
        <v>651060</v>
      </c>
      <c r="H24" s="2">
        <v>830350</v>
      </c>
      <c r="I24" s="2">
        <v>465500</v>
      </c>
      <c r="J24" s="2">
        <v>120844</v>
      </c>
      <c r="K24" s="2">
        <v>760881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3.5" customHeight="1">
      <c r="A25" s="45" t="s">
        <v>3</v>
      </c>
      <c r="B25" s="4"/>
      <c r="C25" s="151" t="s">
        <v>31</v>
      </c>
      <c r="D25" s="152"/>
      <c r="E25" s="44" t="s">
        <v>69</v>
      </c>
      <c r="F25" s="1">
        <v>6895442.01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4"/>
    </row>
    <row r="26" spans="1:35" ht="13.5" customHeight="1">
      <c r="A26" s="46" t="s">
        <v>32</v>
      </c>
      <c r="B26" s="154" t="s">
        <v>33</v>
      </c>
      <c r="C26" s="155"/>
      <c r="D26" s="156"/>
      <c r="E26" s="33">
        <v>8095318</v>
      </c>
      <c r="F26" s="2">
        <v>4674533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13.5" customHeight="1" thickBot="1">
      <c r="A27" s="48" t="s">
        <v>34</v>
      </c>
      <c r="B27" s="175" t="s">
        <v>52</v>
      </c>
      <c r="C27" s="176"/>
      <c r="D27" s="177"/>
      <c r="E27" s="41">
        <f>E23-E24+E26</f>
        <v>0</v>
      </c>
      <c r="F27" s="42">
        <f aca="true" t="shared" si="5" ref="F27:AI27">F23-F24+F26</f>
        <v>0</v>
      </c>
      <c r="G27" s="42">
        <f t="shared" si="5"/>
        <v>0</v>
      </c>
      <c r="H27" s="42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42">
        <f t="shared" si="5"/>
        <v>0</v>
      </c>
      <c r="O27" s="42">
        <f t="shared" si="5"/>
        <v>0</v>
      </c>
      <c r="P27" s="42">
        <f t="shared" si="5"/>
        <v>0</v>
      </c>
      <c r="Q27" s="42">
        <f t="shared" si="5"/>
        <v>0</v>
      </c>
      <c r="R27" s="42">
        <f t="shared" si="5"/>
        <v>0</v>
      </c>
      <c r="S27" s="42">
        <f t="shared" si="5"/>
        <v>0</v>
      </c>
      <c r="T27" s="42">
        <f t="shared" si="5"/>
        <v>0</v>
      </c>
      <c r="U27" s="42">
        <f t="shared" si="5"/>
        <v>0</v>
      </c>
      <c r="V27" s="42">
        <f t="shared" si="5"/>
        <v>0</v>
      </c>
      <c r="W27" s="42">
        <f t="shared" si="5"/>
        <v>0</v>
      </c>
      <c r="X27" s="42">
        <f t="shared" si="5"/>
        <v>0</v>
      </c>
      <c r="Y27" s="42">
        <f t="shared" si="5"/>
        <v>0</v>
      </c>
      <c r="Z27" s="42">
        <f t="shared" si="5"/>
        <v>0</v>
      </c>
      <c r="AA27" s="42">
        <f t="shared" si="5"/>
        <v>0</v>
      </c>
      <c r="AB27" s="42">
        <f t="shared" si="5"/>
        <v>0</v>
      </c>
      <c r="AC27" s="42">
        <f t="shared" si="5"/>
        <v>0</v>
      </c>
      <c r="AD27" s="42">
        <f t="shared" si="5"/>
        <v>0</v>
      </c>
      <c r="AE27" s="42">
        <f t="shared" si="5"/>
        <v>0</v>
      </c>
      <c r="AF27" s="42">
        <f t="shared" si="5"/>
        <v>0</v>
      </c>
      <c r="AG27" s="42">
        <f t="shared" si="5"/>
        <v>0</v>
      </c>
      <c r="AH27" s="42">
        <f t="shared" si="5"/>
        <v>0</v>
      </c>
      <c r="AI27" s="43">
        <f t="shared" si="5"/>
        <v>0</v>
      </c>
    </row>
    <row r="28" spans="1:35" ht="13.5" customHeight="1">
      <c r="A28" s="49" t="s">
        <v>35</v>
      </c>
      <c r="B28" s="186" t="s">
        <v>39</v>
      </c>
      <c r="C28" s="187"/>
      <c r="D28" s="188"/>
      <c r="E28" s="35">
        <v>9327638</v>
      </c>
      <c r="F28" s="15">
        <v>12083701</v>
      </c>
      <c r="G28" s="15">
        <v>8897551</v>
      </c>
      <c r="H28" s="15">
        <v>6397551</v>
      </c>
      <c r="I28" s="15">
        <v>3897551</v>
      </c>
      <c r="J28" s="15">
        <v>1397551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13.5" customHeight="1">
      <c r="A29" s="45" t="s">
        <v>3</v>
      </c>
      <c r="B29" s="4"/>
      <c r="C29" s="163" t="s">
        <v>40</v>
      </c>
      <c r="D29" s="164"/>
      <c r="E29" s="3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4"/>
    </row>
    <row r="30" spans="1:35" ht="15" customHeight="1">
      <c r="A30" s="45" t="s">
        <v>5</v>
      </c>
      <c r="B30" s="4"/>
      <c r="C30" s="163" t="s">
        <v>41</v>
      </c>
      <c r="D30" s="164"/>
      <c r="E30" s="3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4"/>
    </row>
    <row r="31" spans="1:35" ht="22.5" customHeight="1">
      <c r="A31" s="46" t="s">
        <v>36</v>
      </c>
      <c r="B31" s="154" t="s">
        <v>42</v>
      </c>
      <c r="C31" s="155"/>
      <c r="D31" s="156"/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"/>
    </row>
    <row r="32" spans="1:35" ht="14.25" customHeight="1">
      <c r="A32" s="46" t="s">
        <v>37</v>
      </c>
      <c r="B32" s="154" t="s">
        <v>68</v>
      </c>
      <c r="C32" s="155"/>
      <c r="D32" s="155"/>
      <c r="E32" s="36">
        <f>+(E19+E11)/E4</f>
        <v>0.04267390731965936</v>
      </c>
      <c r="F32" s="8">
        <f aca="true" t="shared" si="6" ref="F32:AI32">+(F19+F11)/F4</f>
        <v>0.0735651757338836</v>
      </c>
      <c r="G32" s="8">
        <f t="shared" si="6"/>
        <v>0.12510371819141639</v>
      </c>
      <c r="H32" s="8">
        <f t="shared" si="6"/>
        <v>0.0973858660714716</v>
      </c>
      <c r="I32" s="8">
        <f t="shared" si="6"/>
        <v>0.09364213074508268</v>
      </c>
      <c r="J32" s="8">
        <f t="shared" si="6"/>
        <v>0.08834373171775552</v>
      </c>
      <c r="K32" s="8">
        <f t="shared" si="6"/>
        <v>0.04792593689935605</v>
      </c>
      <c r="L32" s="8" t="e">
        <f t="shared" si="6"/>
        <v>#DIV/0!</v>
      </c>
      <c r="M32" s="8" t="e">
        <f t="shared" si="6"/>
        <v>#DIV/0!</v>
      </c>
      <c r="N32" s="8" t="e">
        <f t="shared" si="6"/>
        <v>#DIV/0!</v>
      </c>
      <c r="O32" s="8" t="e">
        <f t="shared" si="6"/>
        <v>#DIV/0!</v>
      </c>
      <c r="P32" s="8" t="e">
        <f t="shared" si="6"/>
        <v>#DIV/0!</v>
      </c>
      <c r="Q32" s="8" t="e">
        <f t="shared" si="6"/>
        <v>#DIV/0!</v>
      </c>
      <c r="R32" s="8" t="e">
        <f t="shared" si="6"/>
        <v>#DIV/0!</v>
      </c>
      <c r="S32" s="8" t="e">
        <f t="shared" si="6"/>
        <v>#DIV/0!</v>
      </c>
      <c r="T32" s="8" t="e">
        <f t="shared" si="6"/>
        <v>#DIV/0!</v>
      </c>
      <c r="U32" s="8" t="e">
        <f t="shared" si="6"/>
        <v>#DIV/0!</v>
      </c>
      <c r="V32" s="8" t="e">
        <f t="shared" si="6"/>
        <v>#DIV/0!</v>
      </c>
      <c r="W32" s="8" t="e">
        <f t="shared" si="6"/>
        <v>#DIV/0!</v>
      </c>
      <c r="X32" s="8" t="e">
        <f t="shared" si="6"/>
        <v>#DIV/0!</v>
      </c>
      <c r="Y32" s="8" t="e">
        <f t="shared" si="6"/>
        <v>#DIV/0!</v>
      </c>
      <c r="Z32" s="8" t="e">
        <f t="shared" si="6"/>
        <v>#DIV/0!</v>
      </c>
      <c r="AA32" s="8" t="e">
        <f t="shared" si="6"/>
        <v>#DIV/0!</v>
      </c>
      <c r="AB32" s="8" t="e">
        <f t="shared" si="6"/>
        <v>#DIV/0!</v>
      </c>
      <c r="AC32" s="8" t="e">
        <f t="shared" si="6"/>
        <v>#DIV/0!</v>
      </c>
      <c r="AD32" s="8" t="e">
        <f t="shared" si="6"/>
        <v>#DIV/0!</v>
      </c>
      <c r="AE32" s="8" t="e">
        <f t="shared" si="6"/>
        <v>#DIV/0!</v>
      </c>
      <c r="AF32" s="8" t="e">
        <f t="shared" si="6"/>
        <v>#DIV/0!</v>
      </c>
      <c r="AG32" s="8" t="e">
        <f t="shared" si="6"/>
        <v>#DIV/0!</v>
      </c>
      <c r="AH32" s="8" t="e">
        <f t="shared" si="6"/>
        <v>#DIV/0!</v>
      </c>
      <c r="AI32" s="18" t="e">
        <f t="shared" si="6"/>
        <v>#DIV/0!</v>
      </c>
    </row>
    <row r="33" spans="1:35" ht="15" customHeight="1">
      <c r="A33" s="46"/>
      <c r="B33" s="25"/>
      <c r="C33" s="26"/>
      <c r="D33" s="26"/>
      <c r="E33" s="36">
        <f>+(E40+E7)/E4</f>
        <v>0.09715974600117218</v>
      </c>
      <c r="F33" s="8">
        <f aca="true" t="shared" si="7" ref="F33:AI33">+(F40+F7)/F4</f>
        <v>0.06458407945230629</v>
      </c>
      <c r="G33" s="8">
        <f t="shared" si="7"/>
        <v>0.133862007579517</v>
      </c>
      <c r="H33" s="8">
        <f t="shared" si="7"/>
        <v>0.11379965581442997</v>
      </c>
      <c r="I33" s="8">
        <f t="shared" si="7"/>
        <v>0.09917704954447952</v>
      </c>
      <c r="J33" s="8">
        <f t="shared" si="7"/>
        <v>0.08575375526299601</v>
      </c>
      <c r="K33" s="8">
        <f t="shared" si="7"/>
        <v>0.06907602868520062</v>
      </c>
      <c r="L33" s="8" t="e">
        <f t="shared" si="7"/>
        <v>#DIV/0!</v>
      </c>
      <c r="M33" s="8" t="e">
        <f t="shared" si="7"/>
        <v>#DIV/0!</v>
      </c>
      <c r="N33" s="8" t="e">
        <f t="shared" si="7"/>
        <v>#DIV/0!</v>
      </c>
      <c r="O33" s="8" t="e">
        <f t="shared" si="7"/>
        <v>#DIV/0!</v>
      </c>
      <c r="P33" s="8" t="e">
        <f t="shared" si="7"/>
        <v>#DIV/0!</v>
      </c>
      <c r="Q33" s="8" t="e">
        <f t="shared" si="7"/>
        <v>#DIV/0!</v>
      </c>
      <c r="R33" s="8" t="e">
        <f t="shared" si="7"/>
        <v>#DIV/0!</v>
      </c>
      <c r="S33" s="8" t="e">
        <f t="shared" si="7"/>
        <v>#DIV/0!</v>
      </c>
      <c r="T33" s="8" t="e">
        <f t="shared" si="7"/>
        <v>#DIV/0!</v>
      </c>
      <c r="U33" s="8" t="e">
        <f t="shared" si="7"/>
        <v>#DIV/0!</v>
      </c>
      <c r="V33" s="8" t="e">
        <f t="shared" si="7"/>
        <v>#DIV/0!</v>
      </c>
      <c r="W33" s="8" t="e">
        <f t="shared" si="7"/>
        <v>#DIV/0!</v>
      </c>
      <c r="X33" s="8" t="e">
        <f t="shared" si="7"/>
        <v>#DIV/0!</v>
      </c>
      <c r="Y33" s="8" t="e">
        <f t="shared" si="7"/>
        <v>#DIV/0!</v>
      </c>
      <c r="Z33" s="8" t="e">
        <f t="shared" si="7"/>
        <v>#DIV/0!</v>
      </c>
      <c r="AA33" s="8" t="e">
        <f t="shared" si="7"/>
        <v>#DIV/0!</v>
      </c>
      <c r="AB33" s="8" t="e">
        <f t="shared" si="7"/>
        <v>#DIV/0!</v>
      </c>
      <c r="AC33" s="8" t="e">
        <f t="shared" si="7"/>
        <v>#DIV/0!</v>
      </c>
      <c r="AD33" s="8" t="e">
        <f t="shared" si="7"/>
        <v>#DIV/0!</v>
      </c>
      <c r="AE33" s="8" t="e">
        <f t="shared" si="7"/>
        <v>#DIV/0!</v>
      </c>
      <c r="AF33" s="8" t="e">
        <f t="shared" si="7"/>
        <v>#DIV/0!</v>
      </c>
      <c r="AG33" s="8" t="e">
        <f t="shared" si="7"/>
        <v>#DIV/0!</v>
      </c>
      <c r="AH33" s="8" t="e">
        <f t="shared" si="7"/>
        <v>#DIV/0!</v>
      </c>
      <c r="AI33" s="18" t="e">
        <f t="shared" si="7"/>
        <v>#DIV/0!</v>
      </c>
    </row>
    <row r="34" spans="1:35" ht="24" customHeight="1">
      <c r="A34" s="46" t="s">
        <v>3</v>
      </c>
      <c r="B34" s="154" t="s">
        <v>129</v>
      </c>
      <c r="C34" s="155"/>
      <c r="D34" s="156"/>
      <c r="E34" s="36" t="s">
        <v>130</v>
      </c>
      <c r="F34" s="8">
        <v>0.3031</v>
      </c>
      <c r="G34" s="8">
        <v>0.1906</v>
      </c>
      <c r="H34" s="8">
        <f>+(E33+F33+G33)/3</f>
        <v>0.09853527767766516</v>
      </c>
      <c r="I34" s="8">
        <f aca="true" t="shared" si="8" ref="I34:AH34">+(F33+G33+H33)/3</f>
        <v>0.10408191428208442</v>
      </c>
      <c r="J34" s="8">
        <f t="shared" si="8"/>
        <v>0.11561290431280884</v>
      </c>
      <c r="K34" s="8">
        <f t="shared" si="8"/>
        <v>0.09957682020730184</v>
      </c>
      <c r="L34" s="8">
        <f t="shared" si="8"/>
        <v>0.08466894449755873</v>
      </c>
      <c r="M34" s="8" t="e">
        <f t="shared" si="8"/>
        <v>#DIV/0!</v>
      </c>
      <c r="N34" s="8" t="e">
        <f t="shared" si="8"/>
        <v>#DIV/0!</v>
      </c>
      <c r="O34" s="8" t="e">
        <f t="shared" si="8"/>
        <v>#DIV/0!</v>
      </c>
      <c r="P34" s="8" t="e">
        <f t="shared" si="8"/>
        <v>#DIV/0!</v>
      </c>
      <c r="Q34" s="8" t="e">
        <f t="shared" si="8"/>
        <v>#DIV/0!</v>
      </c>
      <c r="R34" s="8" t="e">
        <f t="shared" si="8"/>
        <v>#DIV/0!</v>
      </c>
      <c r="S34" s="8" t="e">
        <f t="shared" si="8"/>
        <v>#DIV/0!</v>
      </c>
      <c r="T34" s="8" t="e">
        <f t="shared" si="8"/>
        <v>#DIV/0!</v>
      </c>
      <c r="U34" s="8" t="e">
        <f t="shared" si="8"/>
        <v>#DIV/0!</v>
      </c>
      <c r="V34" s="8" t="e">
        <f t="shared" si="8"/>
        <v>#DIV/0!</v>
      </c>
      <c r="W34" s="8" t="e">
        <f t="shared" si="8"/>
        <v>#DIV/0!</v>
      </c>
      <c r="X34" s="8" t="e">
        <f t="shared" si="8"/>
        <v>#DIV/0!</v>
      </c>
      <c r="Y34" s="8" t="e">
        <f t="shared" si="8"/>
        <v>#DIV/0!</v>
      </c>
      <c r="Z34" s="8" t="e">
        <f t="shared" si="8"/>
        <v>#DIV/0!</v>
      </c>
      <c r="AA34" s="8" t="e">
        <f t="shared" si="8"/>
        <v>#DIV/0!</v>
      </c>
      <c r="AB34" s="8" t="e">
        <f t="shared" si="8"/>
        <v>#DIV/0!</v>
      </c>
      <c r="AC34" s="8" t="e">
        <f t="shared" si="8"/>
        <v>#DIV/0!</v>
      </c>
      <c r="AD34" s="8" t="e">
        <f t="shared" si="8"/>
        <v>#DIV/0!</v>
      </c>
      <c r="AE34" s="8" t="e">
        <f t="shared" si="8"/>
        <v>#DIV/0!</v>
      </c>
      <c r="AF34" s="8" t="e">
        <f t="shared" si="8"/>
        <v>#DIV/0!</v>
      </c>
      <c r="AG34" s="8" t="e">
        <f t="shared" si="8"/>
        <v>#DIV/0!</v>
      </c>
      <c r="AH34" s="8" t="e">
        <f t="shared" si="8"/>
        <v>#DIV/0!</v>
      </c>
      <c r="AI34" s="18" t="e">
        <f>+(#REF!+#REF!+#REF!)/3</f>
        <v>#REF!</v>
      </c>
    </row>
    <row r="35" spans="1:35" ht="28.5" customHeight="1">
      <c r="A35" s="46" t="s">
        <v>38</v>
      </c>
      <c r="B35" s="154" t="s">
        <v>43</v>
      </c>
      <c r="C35" s="155"/>
      <c r="D35" s="156"/>
      <c r="E35" s="37" t="str">
        <f>IF(E32&lt;=E34,"Spełnia  art. 243","Nie spełnia art. 243")</f>
        <v>Spełnia  art. 243</v>
      </c>
      <c r="F35" s="9" t="str">
        <f>IF(F32&lt;=F34,"Spełnia  art. 243","Nie spełnia art. 243")</f>
        <v>Spełnia  art. 243</v>
      </c>
      <c r="G35" s="9" t="str">
        <f>IF(G32&lt;=G34,"Spełnia  art. 243","Nie spełnia art. 243")</f>
        <v>Spełnia  art. 243</v>
      </c>
      <c r="H35" s="9" t="str">
        <f>IF(H32&lt;=H34,"Spełnia  art. 243","Nie spełnia art. 243")</f>
        <v>Spełnia  art. 243</v>
      </c>
      <c r="I35" s="9" t="str">
        <f>IF(I32&lt;=I34,"Spełnia  art. 243","Nie spełnia art. 243")</f>
        <v>Spełnia  art. 243</v>
      </c>
      <c r="J35" s="9" t="str">
        <f aca="true" t="shared" si="9" ref="J35:AI35">IF(J32&lt;=J34,"Spełnia  art. 243","Nie spełnia art. 243")</f>
        <v>Spełnia  art. 243</v>
      </c>
      <c r="K35" s="9" t="str">
        <f t="shared" si="9"/>
        <v>Spełnia  art. 243</v>
      </c>
      <c r="L35" s="9" t="e">
        <f t="shared" si="9"/>
        <v>#DIV/0!</v>
      </c>
      <c r="M35" s="9" t="e">
        <f t="shared" si="9"/>
        <v>#DIV/0!</v>
      </c>
      <c r="N35" s="9" t="e">
        <f t="shared" si="9"/>
        <v>#DIV/0!</v>
      </c>
      <c r="O35" s="9" t="e">
        <f t="shared" si="9"/>
        <v>#DIV/0!</v>
      </c>
      <c r="P35" s="9" t="e">
        <f t="shared" si="9"/>
        <v>#DIV/0!</v>
      </c>
      <c r="Q35" s="9" t="e">
        <f t="shared" si="9"/>
        <v>#DIV/0!</v>
      </c>
      <c r="R35" s="9" t="e">
        <f t="shared" si="9"/>
        <v>#DIV/0!</v>
      </c>
      <c r="S35" s="9" t="e">
        <f t="shared" si="9"/>
        <v>#DIV/0!</v>
      </c>
      <c r="T35" s="9" t="e">
        <f t="shared" si="9"/>
        <v>#DIV/0!</v>
      </c>
      <c r="U35" s="9" t="e">
        <f t="shared" si="9"/>
        <v>#DIV/0!</v>
      </c>
      <c r="V35" s="9" t="e">
        <f t="shared" si="9"/>
        <v>#DIV/0!</v>
      </c>
      <c r="W35" s="9" t="e">
        <f t="shared" si="9"/>
        <v>#DIV/0!</v>
      </c>
      <c r="X35" s="9" t="e">
        <f t="shared" si="9"/>
        <v>#DIV/0!</v>
      </c>
      <c r="Y35" s="9" t="e">
        <f t="shared" si="9"/>
        <v>#DIV/0!</v>
      </c>
      <c r="Z35" s="9" t="e">
        <f t="shared" si="9"/>
        <v>#DIV/0!</v>
      </c>
      <c r="AA35" s="9" t="e">
        <f t="shared" si="9"/>
        <v>#DIV/0!</v>
      </c>
      <c r="AB35" s="9" t="e">
        <f t="shared" si="9"/>
        <v>#DIV/0!</v>
      </c>
      <c r="AC35" s="9" t="e">
        <f t="shared" si="9"/>
        <v>#DIV/0!</v>
      </c>
      <c r="AD35" s="9" t="e">
        <f t="shared" si="9"/>
        <v>#DIV/0!</v>
      </c>
      <c r="AE35" s="9" t="e">
        <f t="shared" si="9"/>
        <v>#DIV/0!</v>
      </c>
      <c r="AF35" s="9" t="e">
        <f t="shared" si="9"/>
        <v>#DIV/0!</v>
      </c>
      <c r="AG35" s="9" t="e">
        <f t="shared" si="9"/>
        <v>#DIV/0!</v>
      </c>
      <c r="AH35" s="9" t="e">
        <f t="shared" si="9"/>
        <v>#DIV/0!</v>
      </c>
      <c r="AI35" s="19" t="e">
        <f t="shared" si="9"/>
        <v>#DIV/0!</v>
      </c>
    </row>
    <row r="36" spans="1:35" ht="35.25" customHeight="1">
      <c r="A36" s="46" t="s">
        <v>44</v>
      </c>
      <c r="B36" s="154" t="s">
        <v>56</v>
      </c>
      <c r="C36" s="155"/>
      <c r="D36" s="156"/>
      <c r="E36" s="36">
        <f>+(E19+E11-E12-E30)/E4</f>
        <v>0.04267390731965936</v>
      </c>
      <c r="F36" s="8">
        <f>+(F19+F11-F12-F30)/F4</f>
        <v>0.0735651757338836</v>
      </c>
      <c r="G36" s="8">
        <f>+(G19+G11-G12-G30)/G4</f>
        <v>0.12510371819141639</v>
      </c>
      <c r="H36" s="8">
        <f>+(H19+H11-H12-H30)/H4</f>
        <v>0.0973858660714716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20"/>
    </row>
    <row r="37" spans="1:35" ht="27" customHeight="1" thickBot="1">
      <c r="A37" s="50" t="s">
        <v>45</v>
      </c>
      <c r="B37" s="167" t="s">
        <v>57</v>
      </c>
      <c r="C37" s="168"/>
      <c r="D37" s="169"/>
      <c r="E37" s="38">
        <f aca="true" t="shared" si="10" ref="E37:AI37">+(E28-E29)/E4</f>
        <v>0.30899933202140445</v>
      </c>
      <c r="F37" s="21">
        <f t="shared" si="10"/>
        <v>0.3834164718890928</v>
      </c>
      <c r="G37" s="21">
        <f t="shared" si="10"/>
        <v>0.31039323868152613</v>
      </c>
      <c r="H37" s="21">
        <f t="shared" si="10"/>
        <v>0.2186073841654067</v>
      </c>
      <c r="I37" s="21">
        <f t="shared" si="10"/>
        <v>0.13034820725986704</v>
      </c>
      <c r="J37" s="21">
        <f t="shared" si="10"/>
        <v>0.04572772985402998</v>
      </c>
      <c r="K37" s="21">
        <f t="shared" si="10"/>
        <v>0</v>
      </c>
      <c r="L37" s="21" t="e">
        <f t="shared" si="10"/>
        <v>#DIV/0!</v>
      </c>
      <c r="M37" s="21" t="e">
        <f t="shared" si="10"/>
        <v>#DIV/0!</v>
      </c>
      <c r="N37" s="31" t="e">
        <f t="shared" si="10"/>
        <v>#DIV/0!</v>
      </c>
      <c r="O37" s="31" t="e">
        <f t="shared" si="10"/>
        <v>#DIV/0!</v>
      </c>
      <c r="P37" s="31" t="e">
        <f t="shared" si="10"/>
        <v>#DIV/0!</v>
      </c>
      <c r="Q37" s="31" t="e">
        <f t="shared" si="10"/>
        <v>#DIV/0!</v>
      </c>
      <c r="R37" s="31" t="e">
        <f t="shared" si="10"/>
        <v>#DIV/0!</v>
      </c>
      <c r="S37" s="31" t="e">
        <f t="shared" si="10"/>
        <v>#DIV/0!</v>
      </c>
      <c r="T37" s="31" t="e">
        <f t="shared" si="10"/>
        <v>#DIV/0!</v>
      </c>
      <c r="U37" s="31" t="e">
        <f t="shared" si="10"/>
        <v>#DIV/0!</v>
      </c>
      <c r="V37" s="31" t="e">
        <f t="shared" si="10"/>
        <v>#DIV/0!</v>
      </c>
      <c r="W37" s="31" t="e">
        <f t="shared" si="10"/>
        <v>#DIV/0!</v>
      </c>
      <c r="X37" s="31" t="e">
        <f t="shared" si="10"/>
        <v>#DIV/0!</v>
      </c>
      <c r="Y37" s="31" t="e">
        <f t="shared" si="10"/>
        <v>#DIV/0!</v>
      </c>
      <c r="Z37" s="31" t="e">
        <f t="shared" si="10"/>
        <v>#DIV/0!</v>
      </c>
      <c r="AA37" s="31" t="e">
        <f t="shared" si="10"/>
        <v>#DIV/0!</v>
      </c>
      <c r="AB37" s="31" t="e">
        <f t="shared" si="10"/>
        <v>#DIV/0!</v>
      </c>
      <c r="AC37" s="31" t="e">
        <f t="shared" si="10"/>
        <v>#DIV/0!</v>
      </c>
      <c r="AD37" s="31" t="e">
        <f t="shared" si="10"/>
        <v>#DIV/0!</v>
      </c>
      <c r="AE37" s="31" t="e">
        <f t="shared" si="10"/>
        <v>#DIV/0!</v>
      </c>
      <c r="AF37" s="31" t="e">
        <f t="shared" si="10"/>
        <v>#DIV/0!</v>
      </c>
      <c r="AG37" s="31" t="e">
        <f t="shared" si="10"/>
        <v>#DIV/0!</v>
      </c>
      <c r="AH37" s="31" t="e">
        <f t="shared" si="10"/>
        <v>#DIV/0!</v>
      </c>
      <c r="AI37" s="32" t="e">
        <f t="shared" si="10"/>
        <v>#DIV/0!</v>
      </c>
    </row>
    <row r="38" spans="1:35" ht="12">
      <c r="A38" s="63" t="s">
        <v>46</v>
      </c>
      <c r="B38" s="170" t="s">
        <v>84</v>
      </c>
      <c r="C38" s="171"/>
      <c r="D38" s="172"/>
      <c r="E38" s="64">
        <f>+E5</f>
        <v>27379877</v>
      </c>
      <c r="F38" s="65">
        <f aca="true" t="shared" si="11" ref="F38:AI38">+F5</f>
        <v>27551071</v>
      </c>
      <c r="G38" s="65">
        <f t="shared" si="11"/>
        <v>28265415</v>
      </c>
      <c r="H38" s="65">
        <f t="shared" si="11"/>
        <v>28865027</v>
      </c>
      <c r="I38" s="65">
        <f t="shared" si="11"/>
        <v>29501071</v>
      </c>
      <c r="J38" s="65">
        <f t="shared" si="11"/>
        <v>30162440</v>
      </c>
      <c r="K38" s="65">
        <f t="shared" si="11"/>
        <v>30847193</v>
      </c>
      <c r="L38" s="65">
        <f t="shared" si="11"/>
        <v>0</v>
      </c>
      <c r="M38" s="65">
        <f t="shared" si="11"/>
        <v>0</v>
      </c>
      <c r="N38" s="65">
        <f t="shared" si="11"/>
        <v>0</v>
      </c>
      <c r="O38" s="65">
        <f t="shared" si="11"/>
        <v>0</v>
      </c>
      <c r="P38" s="65">
        <f t="shared" si="11"/>
        <v>0</v>
      </c>
      <c r="Q38" s="65">
        <f t="shared" si="11"/>
        <v>0</v>
      </c>
      <c r="R38" s="65">
        <f t="shared" si="11"/>
        <v>0</v>
      </c>
      <c r="S38" s="65">
        <f t="shared" si="11"/>
        <v>0</v>
      </c>
      <c r="T38" s="65">
        <f t="shared" si="11"/>
        <v>0</v>
      </c>
      <c r="U38" s="65">
        <f t="shared" si="11"/>
        <v>0</v>
      </c>
      <c r="V38" s="65">
        <f t="shared" si="11"/>
        <v>0</v>
      </c>
      <c r="W38" s="65">
        <f t="shared" si="11"/>
        <v>0</v>
      </c>
      <c r="X38" s="65">
        <f t="shared" si="11"/>
        <v>0</v>
      </c>
      <c r="Y38" s="65">
        <f t="shared" si="11"/>
        <v>0</v>
      </c>
      <c r="Z38" s="65">
        <f t="shared" si="11"/>
        <v>0</v>
      </c>
      <c r="AA38" s="65">
        <f t="shared" si="11"/>
        <v>0</v>
      </c>
      <c r="AB38" s="65">
        <f t="shared" si="11"/>
        <v>0</v>
      </c>
      <c r="AC38" s="65">
        <f t="shared" si="11"/>
        <v>0</v>
      </c>
      <c r="AD38" s="65">
        <f t="shared" si="11"/>
        <v>0</v>
      </c>
      <c r="AE38" s="65">
        <f t="shared" si="11"/>
        <v>0</v>
      </c>
      <c r="AF38" s="65">
        <f t="shared" si="11"/>
        <v>0</v>
      </c>
      <c r="AG38" s="65">
        <f t="shared" si="11"/>
        <v>0</v>
      </c>
      <c r="AH38" s="65">
        <f t="shared" si="11"/>
        <v>0</v>
      </c>
      <c r="AI38" s="66">
        <f t="shared" si="11"/>
        <v>0</v>
      </c>
    </row>
    <row r="39" spans="1:35" ht="13.5" customHeight="1">
      <c r="A39" s="67" t="s">
        <v>47</v>
      </c>
      <c r="B39" s="157" t="s">
        <v>85</v>
      </c>
      <c r="C39" s="157"/>
      <c r="D39" s="158"/>
      <c r="E39" s="34">
        <f>+E8+E21</f>
        <v>25546955</v>
      </c>
      <c r="F39" s="1">
        <f aca="true" t="shared" si="12" ref="F39:AI39">+F8+F21</f>
        <v>26160648</v>
      </c>
      <c r="G39" s="1">
        <f t="shared" si="12"/>
        <v>24828205</v>
      </c>
      <c r="H39" s="1">
        <f t="shared" si="12"/>
        <v>25934677</v>
      </c>
      <c r="I39" s="1">
        <f t="shared" si="12"/>
        <v>26935571</v>
      </c>
      <c r="J39" s="1">
        <f t="shared" si="12"/>
        <v>27941596</v>
      </c>
      <c r="K39" s="1">
        <f t="shared" si="12"/>
        <v>29088761</v>
      </c>
      <c r="L39" s="1">
        <f t="shared" si="12"/>
        <v>0</v>
      </c>
      <c r="M39" s="1">
        <f t="shared" si="12"/>
        <v>0</v>
      </c>
      <c r="N39" s="1">
        <f t="shared" si="12"/>
        <v>0</v>
      </c>
      <c r="O39" s="1">
        <f t="shared" si="12"/>
        <v>0</v>
      </c>
      <c r="P39" s="1">
        <f t="shared" si="12"/>
        <v>0</v>
      </c>
      <c r="Q39" s="1">
        <f t="shared" si="12"/>
        <v>0</v>
      </c>
      <c r="R39" s="1">
        <f t="shared" si="12"/>
        <v>0</v>
      </c>
      <c r="S39" s="1">
        <f t="shared" si="12"/>
        <v>0</v>
      </c>
      <c r="T39" s="1">
        <f t="shared" si="12"/>
        <v>0</v>
      </c>
      <c r="U39" s="1">
        <f t="shared" si="12"/>
        <v>0</v>
      </c>
      <c r="V39" s="1">
        <f t="shared" si="12"/>
        <v>0</v>
      </c>
      <c r="W39" s="1">
        <f t="shared" si="12"/>
        <v>0</v>
      </c>
      <c r="X39" s="1">
        <f t="shared" si="12"/>
        <v>0</v>
      </c>
      <c r="Y39" s="1">
        <f t="shared" si="12"/>
        <v>0</v>
      </c>
      <c r="Z39" s="1">
        <f t="shared" si="12"/>
        <v>0</v>
      </c>
      <c r="AA39" s="1">
        <f t="shared" si="12"/>
        <v>0</v>
      </c>
      <c r="AB39" s="1">
        <f t="shared" si="12"/>
        <v>0</v>
      </c>
      <c r="AC39" s="1">
        <f t="shared" si="12"/>
        <v>0</v>
      </c>
      <c r="AD39" s="1">
        <f t="shared" si="12"/>
        <v>0</v>
      </c>
      <c r="AE39" s="1">
        <f t="shared" si="12"/>
        <v>0</v>
      </c>
      <c r="AF39" s="1">
        <f t="shared" si="12"/>
        <v>0</v>
      </c>
      <c r="AG39" s="1">
        <f t="shared" si="12"/>
        <v>0</v>
      </c>
      <c r="AH39" s="1">
        <f t="shared" si="12"/>
        <v>0</v>
      </c>
      <c r="AI39" s="14">
        <f t="shared" si="12"/>
        <v>0</v>
      </c>
    </row>
    <row r="40" spans="1:35" ht="12">
      <c r="A40" s="51" t="s">
        <v>48</v>
      </c>
      <c r="B40" s="161" t="s">
        <v>128</v>
      </c>
      <c r="C40" s="161"/>
      <c r="D40" s="162"/>
      <c r="E40" s="39">
        <f>+E38-E39</f>
        <v>1832922</v>
      </c>
      <c r="F40" s="28">
        <f aca="true" t="shared" si="13" ref="F40:AI40">+F38-F39</f>
        <v>1390423</v>
      </c>
      <c r="G40" s="28">
        <f t="shared" si="13"/>
        <v>3437210</v>
      </c>
      <c r="H40" s="28">
        <f t="shared" si="13"/>
        <v>2930350</v>
      </c>
      <c r="I40" s="28">
        <f t="shared" si="13"/>
        <v>2565500</v>
      </c>
      <c r="J40" s="28">
        <f t="shared" si="13"/>
        <v>2220844</v>
      </c>
      <c r="K40" s="28">
        <f t="shared" si="13"/>
        <v>1758432</v>
      </c>
      <c r="L40" s="28">
        <f t="shared" si="13"/>
        <v>0</v>
      </c>
      <c r="M40" s="28">
        <f t="shared" si="13"/>
        <v>0</v>
      </c>
      <c r="N40" s="28">
        <f t="shared" si="13"/>
        <v>0</v>
      </c>
      <c r="O40" s="28">
        <f t="shared" si="13"/>
        <v>0</v>
      </c>
      <c r="P40" s="28">
        <f t="shared" si="13"/>
        <v>0</v>
      </c>
      <c r="Q40" s="28">
        <f t="shared" si="13"/>
        <v>0</v>
      </c>
      <c r="R40" s="28">
        <f t="shared" si="13"/>
        <v>0</v>
      </c>
      <c r="S40" s="28">
        <f t="shared" si="13"/>
        <v>0</v>
      </c>
      <c r="T40" s="28">
        <f t="shared" si="13"/>
        <v>0</v>
      </c>
      <c r="U40" s="28">
        <f t="shared" si="13"/>
        <v>0</v>
      </c>
      <c r="V40" s="28">
        <f t="shared" si="13"/>
        <v>0</v>
      </c>
      <c r="W40" s="28">
        <f t="shared" si="13"/>
        <v>0</v>
      </c>
      <c r="X40" s="28">
        <f t="shared" si="13"/>
        <v>0</v>
      </c>
      <c r="Y40" s="28">
        <f t="shared" si="13"/>
        <v>0</v>
      </c>
      <c r="Z40" s="28">
        <f t="shared" si="13"/>
        <v>0</v>
      </c>
      <c r="AA40" s="28">
        <f t="shared" si="13"/>
        <v>0</v>
      </c>
      <c r="AB40" s="28">
        <f t="shared" si="13"/>
        <v>0</v>
      </c>
      <c r="AC40" s="28">
        <f t="shared" si="13"/>
        <v>0</v>
      </c>
      <c r="AD40" s="28">
        <f t="shared" si="13"/>
        <v>0</v>
      </c>
      <c r="AE40" s="28">
        <f t="shared" si="13"/>
        <v>0</v>
      </c>
      <c r="AF40" s="28">
        <f t="shared" si="13"/>
        <v>0</v>
      </c>
      <c r="AG40" s="28">
        <f t="shared" si="13"/>
        <v>0</v>
      </c>
      <c r="AH40" s="28">
        <f t="shared" si="13"/>
        <v>0</v>
      </c>
      <c r="AI40" s="29">
        <f t="shared" si="13"/>
        <v>0</v>
      </c>
    </row>
    <row r="41" spans="1:35" ht="40.5" customHeight="1">
      <c r="A41" s="67" t="s">
        <v>59</v>
      </c>
      <c r="B41" s="173" t="s">
        <v>58</v>
      </c>
      <c r="C41" s="173"/>
      <c r="D41" s="174"/>
      <c r="E41" s="34">
        <f aca="true" t="shared" si="14" ref="E41:AI41">+IF(E40&lt;0,IF(-E40&gt;E15,"brak środków",-E40),0)</f>
        <v>0</v>
      </c>
      <c r="F41" s="1">
        <f t="shared" si="14"/>
        <v>0</v>
      </c>
      <c r="G41" s="1">
        <f t="shared" si="14"/>
        <v>0</v>
      </c>
      <c r="H41" s="1">
        <f t="shared" si="14"/>
        <v>0</v>
      </c>
      <c r="I41" s="1">
        <f t="shared" si="14"/>
        <v>0</v>
      </c>
      <c r="J41" s="1">
        <f t="shared" si="14"/>
        <v>0</v>
      </c>
      <c r="K41" s="1">
        <f t="shared" si="14"/>
        <v>0</v>
      </c>
      <c r="L41" s="1">
        <f t="shared" si="14"/>
        <v>0</v>
      </c>
      <c r="M41" s="1">
        <f t="shared" si="14"/>
        <v>0</v>
      </c>
      <c r="N41" s="1">
        <f t="shared" si="14"/>
        <v>0</v>
      </c>
      <c r="O41" s="1">
        <f t="shared" si="14"/>
        <v>0</v>
      </c>
      <c r="P41" s="1">
        <f t="shared" si="14"/>
        <v>0</v>
      </c>
      <c r="Q41" s="1">
        <f t="shared" si="14"/>
        <v>0</v>
      </c>
      <c r="R41" s="1">
        <f t="shared" si="14"/>
        <v>0</v>
      </c>
      <c r="S41" s="1">
        <f t="shared" si="14"/>
        <v>0</v>
      </c>
      <c r="T41" s="1">
        <f t="shared" si="14"/>
        <v>0</v>
      </c>
      <c r="U41" s="1">
        <f t="shared" si="14"/>
        <v>0</v>
      </c>
      <c r="V41" s="1">
        <f t="shared" si="14"/>
        <v>0</v>
      </c>
      <c r="W41" s="1">
        <f t="shared" si="14"/>
        <v>0</v>
      </c>
      <c r="X41" s="1">
        <f t="shared" si="14"/>
        <v>0</v>
      </c>
      <c r="Y41" s="1">
        <f t="shared" si="14"/>
        <v>0</v>
      </c>
      <c r="Z41" s="1">
        <f t="shared" si="14"/>
        <v>0</v>
      </c>
      <c r="AA41" s="1">
        <f t="shared" si="14"/>
        <v>0</v>
      </c>
      <c r="AB41" s="1">
        <f t="shared" si="14"/>
        <v>0</v>
      </c>
      <c r="AC41" s="1">
        <f t="shared" si="14"/>
        <v>0</v>
      </c>
      <c r="AD41" s="1">
        <f t="shared" si="14"/>
        <v>0</v>
      </c>
      <c r="AE41" s="1">
        <f t="shared" si="14"/>
        <v>0</v>
      </c>
      <c r="AF41" s="1">
        <f t="shared" si="14"/>
        <v>0</v>
      </c>
      <c r="AG41" s="1">
        <f t="shared" si="14"/>
        <v>0</v>
      </c>
      <c r="AH41" s="1">
        <f t="shared" si="14"/>
        <v>0</v>
      </c>
      <c r="AI41" s="14">
        <f t="shared" si="14"/>
        <v>0</v>
      </c>
    </row>
    <row r="42" spans="1:35" ht="12">
      <c r="A42" s="67" t="s">
        <v>49</v>
      </c>
      <c r="B42" s="157" t="s">
        <v>86</v>
      </c>
      <c r="C42" s="157"/>
      <c r="D42" s="158"/>
      <c r="E42" s="34">
        <f>+E6</f>
        <v>2806719</v>
      </c>
      <c r="F42" s="1">
        <f aca="true" t="shared" si="15" ref="F42:AI42">+F6</f>
        <v>3964792</v>
      </c>
      <c r="G42" s="1">
        <f t="shared" si="15"/>
        <v>400000</v>
      </c>
      <c r="H42" s="1">
        <f t="shared" si="15"/>
        <v>400000</v>
      </c>
      <c r="I42" s="1">
        <f t="shared" si="15"/>
        <v>400000</v>
      </c>
      <c r="J42" s="1">
        <f t="shared" si="15"/>
        <v>400000</v>
      </c>
      <c r="K42" s="1">
        <f t="shared" si="15"/>
        <v>400000</v>
      </c>
      <c r="L42" s="1">
        <f t="shared" si="15"/>
        <v>0</v>
      </c>
      <c r="M42" s="1">
        <f t="shared" si="15"/>
        <v>0</v>
      </c>
      <c r="N42" s="1">
        <f t="shared" si="15"/>
        <v>0</v>
      </c>
      <c r="O42" s="1">
        <f t="shared" si="15"/>
        <v>0</v>
      </c>
      <c r="P42" s="1">
        <f t="shared" si="15"/>
        <v>0</v>
      </c>
      <c r="Q42" s="1">
        <f t="shared" si="15"/>
        <v>0</v>
      </c>
      <c r="R42" s="1">
        <f t="shared" si="15"/>
        <v>0</v>
      </c>
      <c r="S42" s="1">
        <f t="shared" si="15"/>
        <v>0</v>
      </c>
      <c r="T42" s="1">
        <f t="shared" si="15"/>
        <v>0</v>
      </c>
      <c r="U42" s="1">
        <f t="shared" si="15"/>
        <v>0</v>
      </c>
      <c r="V42" s="1">
        <f t="shared" si="15"/>
        <v>0</v>
      </c>
      <c r="W42" s="1">
        <f t="shared" si="15"/>
        <v>0</v>
      </c>
      <c r="X42" s="1">
        <f t="shared" si="15"/>
        <v>0</v>
      </c>
      <c r="Y42" s="1">
        <f t="shared" si="15"/>
        <v>0</v>
      </c>
      <c r="Z42" s="1">
        <f t="shared" si="15"/>
        <v>0</v>
      </c>
      <c r="AA42" s="1">
        <f t="shared" si="15"/>
        <v>0</v>
      </c>
      <c r="AB42" s="1">
        <f t="shared" si="15"/>
        <v>0</v>
      </c>
      <c r="AC42" s="1">
        <f t="shared" si="15"/>
        <v>0</v>
      </c>
      <c r="AD42" s="1">
        <f t="shared" si="15"/>
        <v>0</v>
      </c>
      <c r="AE42" s="1">
        <f t="shared" si="15"/>
        <v>0</v>
      </c>
      <c r="AF42" s="1">
        <f t="shared" si="15"/>
        <v>0</v>
      </c>
      <c r="AG42" s="1">
        <f t="shared" si="15"/>
        <v>0</v>
      </c>
      <c r="AH42" s="1">
        <f t="shared" si="15"/>
        <v>0</v>
      </c>
      <c r="AI42" s="14">
        <f t="shared" si="15"/>
        <v>0</v>
      </c>
    </row>
    <row r="43" spans="1:35" ht="13.5" customHeight="1">
      <c r="A43" s="67" t="s">
        <v>50</v>
      </c>
      <c r="B43" s="157" t="s">
        <v>87</v>
      </c>
      <c r="C43" s="157"/>
      <c r="D43" s="158"/>
      <c r="E43" s="34">
        <f>+E24</f>
        <v>17927668</v>
      </c>
      <c r="F43" s="1">
        <f aca="true" t="shared" si="16" ref="F43:AI43">+F24</f>
        <v>8111278</v>
      </c>
      <c r="G43" s="1">
        <f t="shared" si="16"/>
        <v>651060</v>
      </c>
      <c r="H43" s="1">
        <f t="shared" si="16"/>
        <v>830350</v>
      </c>
      <c r="I43" s="1">
        <f t="shared" si="16"/>
        <v>465500</v>
      </c>
      <c r="J43" s="1">
        <f t="shared" si="16"/>
        <v>120844</v>
      </c>
      <c r="K43" s="1">
        <f t="shared" si="16"/>
        <v>760881</v>
      </c>
      <c r="L43" s="1">
        <f t="shared" si="16"/>
        <v>0</v>
      </c>
      <c r="M43" s="1">
        <f t="shared" si="16"/>
        <v>0</v>
      </c>
      <c r="N43" s="1">
        <f t="shared" si="16"/>
        <v>0</v>
      </c>
      <c r="O43" s="1">
        <f t="shared" si="16"/>
        <v>0</v>
      </c>
      <c r="P43" s="1">
        <f t="shared" si="16"/>
        <v>0</v>
      </c>
      <c r="Q43" s="1">
        <f t="shared" si="16"/>
        <v>0</v>
      </c>
      <c r="R43" s="1">
        <f t="shared" si="16"/>
        <v>0</v>
      </c>
      <c r="S43" s="1">
        <f t="shared" si="16"/>
        <v>0</v>
      </c>
      <c r="T43" s="1">
        <f t="shared" si="16"/>
        <v>0</v>
      </c>
      <c r="U43" s="1">
        <f t="shared" si="16"/>
        <v>0</v>
      </c>
      <c r="V43" s="1">
        <f t="shared" si="16"/>
        <v>0</v>
      </c>
      <c r="W43" s="1">
        <f t="shared" si="16"/>
        <v>0</v>
      </c>
      <c r="X43" s="1">
        <f t="shared" si="16"/>
        <v>0</v>
      </c>
      <c r="Y43" s="1">
        <f t="shared" si="16"/>
        <v>0</v>
      </c>
      <c r="Z43" s="1">
        <f t="shared" si="16"/>
        <v>0</v>
      </c>
      <c r="AA43" s="1">
        <f t="shared" si="16"/>
        <v>0</v>
      </c>
      <c r="AB43" s="1">
        <f t="shared" si="16"/>
        <v>0</v>
      </c>
      <c r="AC43" s="1">
        <f t="shared" si="16"/>
        <v>0</v>
      </c>
      <c r="AD43" s="1">
        <f t="shared" si="16"/>
        <v>0</v>
      </c>
      <c r="AE43" s="1">
        <f t="shared" si="16"/>
        <v>0</v>
      </c>
      <c r="AF43" s="1">
        <f t="shared" si="16"/>
        <v>0</v>
      </c>
      <c r="AG43" s="1">
        <f t="shared" si="16"/>
        <v>0</v>
      </c>
      <c r="AH43" s="1">
        <f t="shared" si="16"/>
        <v>0</v>
      </c>
      <c r="AI43" s="14">
        <f t="shared" si="16"/>
        <v>0</v>
      </c>
    </row>
    <row r="44" spans="1:35" ht="12">
      <c r="A44" s="51" t="s">
        <v>60</v>
      </c>
      <c r="B44" s="161" t="s">
        <v>66</v>
      </c>
      <c r="C44" s="161"/>
      <c r="D44" s="162"/>
      <c r="E44" s="39">
        <f>+E42-E43</f>
        <v>-15120949</v>
      </c>
      <c r="F44" s="28">
        <f aca="true" t="shared" si="17" ref="F44:AI44">+F42-F43</f>
        <v>-4146486</v>
      </c>
      <c r="G44" s="28">
        <f t="shared" si="17"/>
        <v>-251060</v>
      </c>
      <c r="H44" s="28">
        <f t="shared" si="17"/>
        <v>-430350</v>
      </c>
      <c r="I44" s="28">
        <f t="shared" si="17"/>
        <v>-65500</v>
      </c>
      <c r="J44" s="28">
        <f t="shared" si="17"/>
        <v>279156</v>
      </c>
      <c r="K44" s="28">
        <f t="shared" si="17"/>
        <v>-360881</v>
      </c>
      <c r="L44" s="28">
        <f t="shared" si="17"/>
        <v>0</v>
      </c>
      <c r="M44" s="28">
        <f t="shared" si="17"/>
        <v>0</v>
      </c>
      <c r="N44" s="28">
        <f t="shared" si="17"/>
        <v>0</v>
      </c>
      <c r="O44" s="28">
        <f t="shared" si="17"/>
        <v>0</v>
      </c>
      <c r="P44" s="28">
        <f t="shared" si="17"/>
        <v>0</v>
      </c>
      <c r="Q44" s="28">
        <f t="shared" si="17"/>
        <v>0</v>
      </c>
      <c r="R44" s="28">
        <f t="shared" si="17"/>
        <v>0</v>
      </c>
      <c r="S44" s="28">
        <f t="shared" si="17"/>
        <v>0</v>
      </c>
      <c r="T44" s="28">
        <f t="shared" si="17"/>
        <v>0</v>
      </c>
      <c r="U44" s="28">
        <f t="shared" si="17"/>
        <v>0</v>
      </c>
      <c r="V44" s="28">
        <f t="shared" si="17"/>
        <v>0</v>
      </c>
      <c r="W44" s="28">
        <f t="shared" si="17"/>
        <v>0</v>
      </c>
      <c r="X44" s="28">
        <f t="shared" si="17"/>
        <v>0</v>
      </c>
      <c r="Y44" s="28">
        <f t="shared" si="17"/>
        <v>0</v>
      </c>
      <c r="Z44" s="28">
        <f t="shared" si="17"/>
        <v>0</v>
      </c>
      <c r="AA44" s="28">
        <f t="shared" si="17"/>
        <v>0</v>
      </c>
      <c r="AB44" s="28">
        <f t="shared" si="17"/>
        <v>0</v>
      </c>
      <c r="AC44" s="28">
        <f t="shared" si="17"/>
        <v>0</v>
      </c>
      <c r="AD44" s="28">
        <f t="shared" si="17"/>
        <v>0</v>
      </c>
      <c r="AE44" s="28">
        <f t="shared" si="17"/>
        <v>0</v>
      </c>
      <c r="AF44" s="28">
        <f t="shared" si="17"/>
        <v>0</v>
      </c>
      <c r="AG44" s="28">
        <f t="shared" si="17"/>
        <v>0</v>
      </c>
      <c r="AH44" s="28">
        <f t="shared" si="17"/>
        <v>0</v>
      </c>
      <c r="AI44" s="29">
        <f t="shared" si="17"/>
        <v>0</v>
      </c>
    </row>
    <row r="45" spans="1:35" ht="12">
      <c r="A45" s="67" t="s">
        <v>61</v>
      </c>
      <c r="B45" s="70" t="s">
        <v>88</v>
      </c>
      <c r="C45" s="68"/>
      <c r="D45" s="69"/>
      <c r="E45" s="34">
        <f>+E4</f>
        <v>30186596</v>
      </c>
      <c r="F45" s="1">
        <f aca="true" t="shared" si="18" ref="F45:AI45">+F4</f>
        <v>31515863</v>
      </c>
      <c r="G45" s="1">
        <f t="shared" si="18"/>
        <v>28665415</v>
      </c>
      <c r="H45" s="1">
        <f t="shared" si="18"/>
        <v>29265027</v>
      </c>
      <c r="I45" s="1">
        <f t="shared" si="18"/>
        <v>29901071</v>
      </c>
      <c r="J45" s="1">
        <f t="shared" si="18"/>
        <v>30562440</v>
      </c>
      <c r="K45" s="1">
        <f t="shared" si="18"/>
        <v>31247193</v>
      </c>
      <c r="L45" s="1">
        <f t="shared" si="18"/>
        <v>0</v>
      </c>
      <c r="M45" s="1">
        <f t="shared" si="18"/>
        <v>0</v>
      </c>
      <c r="N45" s="1">
        <f t="shared" si="18"/>
        <v>0</v>
      </c>
      <c r="O45" s="1">
        <f t="shared" si="18"/>
        <v>0</v>
      </c>
      <c r="P45" s="1">
        <f t="shared" si="18"/>
        <v>0</v>
      </c>
      <c r="Q45" s="1">
        <f t="shared" si="18"/>
        <v>0</v>
      </c>
      <c r="R45" s="1">
        <f t="shared" si="18"/>
        <v>0</v>
      </c>
      <c r="S45" s="1">
        <f t="shared" si="18"/>
        <v>0</v>
      </c>
      <c r="T45" s="1">
        <f t="shared" si="18"/>
        <v>0</v>
      </c>
      <c r="U45" s="1">
        <f t="shared" si="18"/>
        <v>0</v>
      </c>
      <c r="V45" s="1">
        <f t="shared" si="18"/>
        <v>0</v>
      </c>
      <c r="W45" s="1">
        <f t="shared" si="18"/>
        <v>0</v>
      </c>
      <c r="X45" s="1">
        <f t="shared" si="18"/>
        <v>0</v>
      </c>
      <c r="Y45" s="1">
        <f t="shared" si="18"/>
        <v>0</v>
      </c>
      <c r="Z45" s="1">
        <f t="shared" si="18"/>
        <v>0</v>
      </c>
      <c r="AA45" s="1">
        <f t="shared" si="18"/>
        <v>0</v>
      </c>
      <c r="AB45" s="1">
        <f t="shared" si="18"/>
        <v>0</v>
      </c>
      <c r="AC45" s="1">
        <f t="shared" si="18"/>
        <v>0</v>
      </c>
      <c r="AD45" s="1">
        <f t="shared" si="18"/>
        <v>0</v>
      </c>
      <c r="AE45" s="1">
        <f t="shared" si="18"/>
        <v>0</v>
      </c>
      <c r="AF45" s="1">
        <f t="shared" si="18"/>
        <v>0</v>
      </c>
      <c r="AG45" s="1">
        <f t="shared" si="18"/>
        <v>0</v>
      </c>
      <c r="AH45" s="1">
        <f t="shared" si="18"/>
        <v>0</v>
      </c>
      <c r="AI45" s="14">
        <f t="shared" si="18"/>
        <v>0</v>
      </c>
    </row>
    <row r="46" spans="1:35" ht="13.5" customHeight="1">
      <c r="A46" s="67" t="s">
        <v>62</v>
      </c>
      <c r="B46" s="157" t="s">
        <v>89</v>
      </c>
      <c r="C46" s="157"/>
      <c r="D46" s="158"/>
      <c r="E46" s="34">
        <f>+E43+E39</f>
        <v>43474623</v>
      </c>
      <c r="F46" s="1">
        <f aca="true" t="shared" si="19" ref="F46:AI46">+F43+F39</f>
        <v>34271926</v>
      </c>
      <c r="G46" s="1">
        <f t="shared" si="19"/>
        <v>25479265</v>
      </c>
      <c r="H46" s="1">
        <f t="shared" si="19"/>
        <v>26765027</v>
      </c>
      <c r="I46" s="1">
        <f t="shared" si="19"/>
        <v>27401071</v>
      </c>
      <c r="J46" s="1">
        <f t="shared" si="19"/>
        <v>28062440</v>
      </c>
      <c r="K46" s="1">
        <f t="shared" si="19"/>
        <v>29849642</v>
      </c>
      <c r="L46" s="1">
        <f t="shared" si="19"/>
        <v>0</v>
      </c>
      <c r="M46" s="1">
        <f t="shared" si="19"/>
        <v>0</v>
      </c>
      <c r="N46" s="1">
        <f t="shared" si="19"/>
        <v>0</v>
      </c>
      <c r="O46" s="1">
        <f t="shared" si="19"/>
        <v>0</v>
      </c>
      <c r="P46" s="1">
        <f t="shared" si="19"/>
        <v>0</v>
      </c>
      <c r="Q46" s="1">
        <f t="shared" si="19"/>
        <v>0</v>
      </c>
      <c r="R46" s="1">
        <f t="shared" si="19"/>
        <v>0</v>
      </c>
      <c r="S46" s="1">
        <f t="shared" si="19"/>
        <v>0</v>
      </c>
      <c r="T46" s="1">
        <f t="shared" si="19"/>
        <v>0</v>
      </c>
      <c r="U46" s="1">
        <f t="shared" si="19"/>
        <v>0</v>
      </c>
      <c r="V46" s="1">
        <f t="shared" si="19"/>
        <v>0</v>
      </c>
      <c r="W46" s="1">
        <f t="shared" si="19"/>
        <v>0</v>
      </c>
      <c r="X46" s="1">
        <f t="shared" si="19"/>
        <v>0</v>
      </c>
      <c r="Y46" s="1">
        <f t="shared" si="19"/>
        <v>0</v>
      </c>
      <c r="Z46" s="1">
        <f t="shared" si="19"/>
        <v>0</v>
      </c>
      <c r="AA46" s="1">
        <f t="shared" si="19"/>
        <v>0</v>
      </c>
      <c r="AB46" s="1">
        <f t="shared" si="19"/>
        <v>0</v>
      </c>
      <c r="AC46" s="1">
        <f t="shared" si="19"/>
        <v>0</v>
      </c>
      <c r="AD46" s="1">
        <f t="shared" si="19"/>
        <v>0</v>
      </c>
      <c r="AE46" s="1">
        <f t="shared" si="19"/>
        <v>0</v>
      </c>
      <c r="AF46" s="1">
        <f t="shared" si="19"/>
        <v>0</v>
      </c>
      <c r="AG46" s="1">
        <f t="shared" si="19"/>
        <v>0</v>
      </c>
      <c r="AH46" s="1">
        <f t="shared" si="19"/>
        <v>0</v>
      </c>
      <c r="AI46" s="14">
        <f t="shared" si="19"/>
        <v>0</v>
      </c>
    </row>
    <row r="47" spans="1:35" ht="13.5" customHeight="1">
      <c r="A47" s="51" t="s">
        <v>63</v>
      </c>
      <c r="B47" s="165" t="s">
        <v>67</v>
      </c>
      <c r="C47" s="165"/>
      <c r="D47" s="166"/>
      <c r="E47" s="39">
        <f>+E45-E46</f>
        <v>-13288027</v>
      </c>
      <c r="F47" s="28">
        <f aca="true" t="shared" si="20" ref="F47:AI47">+F45-F46</f>
        <v>-2756063</v>
      </c>
      <c r="G47" s="28">
        <f t="shared" si="20"/>
        <v>3186150</v>
      </c>
      <c r="H47" s="28">
        <f t="shared" si="20"/>
        <v>2500000</v>
      </c>
      <c r="I47" s="28">
        <f t="shared" si="20"/>
        <v>2500000</v>
      </c>
      <c r="J47" s="28">
        <f t="shared" si="20"/>
        <v>2500000</v>
      </c>
      <c r="K47" s="28">
        <f t="shared" si="20"/>
        <v>1397551</v>
      </c>
      <c r="L47" s="28">
        <f t="shared" si="20"/>
        <v>0</v>
      </c>
      <c r="M47" s="28">
        <f t="shared" si="20"/>
        <v>0</v>
      </c>
      <c r="N47" s="28">
        <f t="shared" si="20"/>
        <v>0</v>
      </c>
      <c r="O47" s="28">
        <f t="shared" si="20"/>
        <v>0</v>
      </c>
      <c r="P47" s="28">
        <f t="shared" si="20"/>
        <v>0</v>
      </c>
      <c r="Q47" s="28">
        <f t="shared" si="20"/>
        <v>0</v>
      </c>
      <c r="R47" s="28">
        <f t="shared" si="20"/>
        <v>0</v>
      </c>
      <c r="S47" s="28">
        <f t="shared" si="20"/>
        <v>0</v>
      </c>
      <c r="T47" s="28">
        <f t="shared" si="20"/>
        <v>0</v>
      </c>
      <c r="U47" s="28">
        <f t="shared" si="20"/>
        <v>0</v>
      </c>
      <c r="V47" s="28">
        <f t="shared" si="20"/>
        <v>0</v>
      </c>
      <c r="W47" s="28">
        <f t="shared" si="20"/>
        <v>0</v>
      </c>
      <c r="X47" s="28">
        <f t="shared" si="20"/>
        <v>0</v>
      </c>
      <c r="Y47" s="28">
        <f t="shared" si="20"/>
        <v>0</v>
      </c>
      <c r="Z47" s="28">
        <f t="shared" si="20"/>
        <v>0</v>
      </c>
      <c r="AA47" s="28">
        <f t="shared" si="20"/>
        <v>0</v>
      </c>
      <c r="AB47" s="28">
        <f t="shared" si="20"/>
        <v>0</v>
      </c>
      <c r="AC47" s="28">
        <f t="shared" si="20"/>
        <v>0</v>
      </c>
      <c r="AD47" s="28">
        <f t="shared" si="20"/>
        <v>0</v>
      </c>
      <c r="AE47" s="28">
        <f t="shared" si="20"/>
        <v>0</v>
      </c>
      <c r="AF47" s="28">
        <f t="shared" si="20"/>
        <v>0</v>
      </c>
      <c r="AG47" s="28">
        <f t="shared" si="20"/>
        <v>0</v>
      </c>
      <c r="AH47" s="28">
        <f t="shared" si="20"/>
        <v>0</v>
      </c>
      <c r="AI47" s="29">
        <f t="shared" si="20"/>
        <v>0</v>
      </c>
    </row>
    <row r="48" spans="1:35" ht="13.5" customHeight="1">
      <c r="A48" s="67" t="s">
        <v>64</v>
      </c>
      <c r="B48" s="157" t="s">
        <v>90</v>
      </c>
      <c r="C48" s="157"/>
      <c r="D48" s="158"/>
      <c r="E48" s="34">
        <f>+E15+E17+E26</f>
        <v>14076207</v>
      </c>
      <c r="F48" s="1">
        <f aca="true" t="shared" si="21" ref="F48:AI48">+F15+F17+F26</f>
        <v>4674533</v>
      </c>
      <c r="G48" s="1">
        <f t="shared" si="21"/>
        <v>0</v>
      </c>
      <c r="H48" s="1">
        <f t="shared" si="21"/>
        <v>0</v>
      </c>
      <c r="I48" s="1">
        <f t="shared" si="21"/>
        <v>0</v>
      </c>
      <c r="J48" s="1">
        <f t="shared" si="21"/>
        <v>0</v>
      </c>
      <c r="K48" s="1">
        <f t="shared" si="21"/>
        <v>0</v>
      </c>
      <c r="L48" s="1">
        <f t="shared" si="21"/>
        <v>0</v>
      </c>
      <c r="M48" s="1">
        <f t="shared" si="21"/>
        <v>0</v>
      </c>
      <c r="N48" s="1">
        <f t="shared" si="21"/>
        <v>0</v>
      </c>
      <c r="O48" s="1">
        <f t="shared" si="21"/>
        <v>0</v>
      </c>
      <c r="P48" s="1">
        <f t="shared" si="21"/>
        <v>0</v>
      </c>
      <c r="Q48" s="1">
        <f t="shared" si="21"/>
        <v>0</v>
      </c>
      <c r="R48" s="1">
        <f t="shared" si="21"/>
        <v>0</v>
      </c>
      <c r="S48" s="1">
        <f t="shared" si="21"/>
        <v>0</v>
      </c>
      <c r="T48" s="1">
        <f t="shared" si="21"/>
        <v>0</v>
      </c>
      <c r="U48" s="1">
        <f t="shared" si="21"/>
        <v>0</v>
      </c>
      <c r="V48" s="1">
        <f t="shared" si="21"/>
        <v>0</v>
      </c>
      <c r="W48" s="1">
        <f t="shared" si="21"/>
        <v>0</v>
      </c>
      <c r="X48" s="1">
        <f t="shared" si="21"/>
        <v>0</v>
      </c>
      <c r="Y48" s="1">
        <f t="shared" si="21"/>
        <v>0</v>
      </c>
      <c r="Z48" s="1">
        <f t="shared" si="21"/>
        <v>0</v>
      </c>
      <c r="AA48" s="1">
        <f t="shared" si="21"/>
        <v>0</v>
      </c>
      <c r="AB48" s="1">
        <f t="shared" si="21"/>
        <v>0</v>
      </c>
      <c r="AC48" s="1">
        <f t="shared" si="21"/>
        <v>0</v>
      </c>
      <c r="AD48" s="1">
        <f t="shared" si="21"/>
        <v>0</v>
      </c>
      <c r="AE48" s="1">
        <f t="shared" si="21"/>
        <v>0</v>
      </c>
      <c r="AF48" s="1">
        <f t="shared" si="21"/>
        <v>0</v>
      </c>
      <c r="AG48" s="1">
        <f t="shared" si="21"/>
        <v>0</v>
      </c>
      <c r="AH48" s="1">
        <f t="shared" si="21"/>
        <v>0</v>
      </c>
      <c r="AI48" s="14">
        <f t="shared" si="21"/>
        <v>0</v>
      </c>
    </row>
    <row r="49" spans="1:35" ht="13.5" customHeight="1" thickBot="1">
      <c r="A49" s="71" t="s">
        <v>65</v>
      </c>
      <c r="B49" s="159" t="s">
        <v>91</v>
      </c>
      <c r="C49" s="159"/>
      <c r="D49" s="160"/>
      <c r="E49" s="72">
        <f>E20+E22</f>
        <v>788180</v>
      </c>
      <c r="F49" s="73">
        <f aca="true" t="shared" si="22" ref="F49:AI49">F20+F22</f>
        <v>1918470</v>
      </c>
      <c r="G49" s="73">
        <f t="shared" si="22"/>
        <v>3186150</v>
      </c>
      <c r="H49" s="73">
        <f t="shared" si="22"/>
        <v>2500000</v>
      </c>
      <c r="I49" s="73">
        <f t="shared" si="22"/>
        <v>2500000</v>
      </c>
      <c r="J49" s="73">
        <f t="shared" si="22"/>
        <v>2500000</v>
      </c>
      <c r="K49" s="73">
        <f t="shared" si="22"/>
        <v>1397551</v>
      </c>
      <c r="L49" s="73">
        <f t="shared" si="22"/>
        <v>0</v>
      </c>
      <c r="M49" s="73">
        <f t="shared" si="22"/>
        <v>0</v>
      </c>
      <c r="N49" s="73">
        <f t="shared" si="22"/>
        <v>0</v>
      </c>
      <c r="O49" s="73">
        <f t="shared" si="22"/>
        <v>0</v>
      </c>
      <c r="P49" s="73">
        <f t="shared" si="22"/>
        <v>0</v>
      </c>
      <c r="Q49" s="73">
        <f t="shared" si="22"/>
        <v>0</v>
      </c>
      <c r="R49" s="73">
        <f t="shared" si="22"/>
        <v>0</v>
      </c>
      <c r="S49" s="73">
        <f t="shared" si="22"/>
        <v>0</v>
      </c>
      <c r="T49" s="73">
        <f t="shared" si="22"/>
        <v>0</v>
      </c>
      <c r="U49" s="73">
        <f t="shared" si="22"/>
        <v>0</v>
      </c>
      <c r="V49" s="73">
        <f t="shared" si="22"/>
        <v>0</v>
      </c>
      <c r="W49" s="73">
        <f t="shared" si="22"/>
        <v>0</v>
      </c>
      <c r="X49" s="73">
        <f t="shared" si="22"/>
        <v>0</v>
      </c>
      <c r="Y49" s="73">
        <f t="shared" si="22"/>
        <v>0</v>
      </c>
      <c r="Z49" s="73">
        <f t="shared" si="22"/>
        <v>0</v>
      </c>
      <c r="AA49" s="73">
        <f t="shared" si="22"/>
        <v>0</v>
      </c>
      <c r="AB49" s="73">
        <f t="shared" si="22"/>
        <v>0</v>
      </c>
      <c r="AC49" s="73">
        <f t="shared" si="22"/>
        <v>0</v>
      </c>
      <c r="AD49" s="73">
        <f t="shared" si="22"/>
        <v>0</v>
      </c>
      <c r="AE49" s="73">
        <f t="shared" si="22"/>
        <v>0</v>
      </c>
      <c r="AF49" s="73">
        <f t="shared" si="22"/>
        <v>0</v>
      </c>
      <c r="AG49" s="73">
        <f t="shared" si="22"/>
        <v>0</v>
      </c>
      <c r="AH49" s="73">
        <f t="shared" si="22"/>
        <v>0</v>
      </c>
      <c r="AI49" s="74">
        <f t="shared" si="22"/>
        <v>0</v>
      </c>
    </row>
    <row r="50" spans="1:35" ht="29.25" customHeight="1">
      <c r="A50" s="52" t="s">
        <v>80</v>
      </c>
      <c r="B50" s="153" t="s">
        <v>96</v>
      </c>
      <c r="C50" s="153"/>
      <c r="D50" s="153"/>
      <c r="E50" s="53">
        <f>+IF(E47&lt;0,IF(ROUND((E51+E52+E53+E54+E55+E56)+E47,4)=0,"","błąd"),"")</f>
      </c>
      <c r="F50" s="53">
        <f aca="true" t="shared" si="23" ref="F50:AI50">+IF(F47&lt;0,IF(ROUND((F51+F52+F53+F54+F55+F56)+F47,4)=0,"","błąd"),"")</f>
      </c>
      <c r="G50" s="53">
        <f t="shared" si="23"/>
      </c>
      <c r="H50" s="53">
        <f t="shared" si="23"/>
      </c>
      <c r="I50" s="53">
        <f t="shared" si="23"/>
      </c>
      <c r="J50" s="53">
        <f t="shared" si="23"/>
      </c>
      <c r="K50" s="53">
        <f t="shared" si="23"/>
      </c>
      <c r="L50" s="53">
        <f t="shared" si="23"/>
      </c>
      <c r="M50" s="53">
        <f t="shared" si="23"/>
      </c>
      <c r="N50" s="53">
        <f t="shared" si="23"/>
      </c>
      <c r="O50" s="53">
        <f t="shared" si="23"/>
      </c>
      <c r="P50" s="53">
        <f t="shared" si="23"/>
      </c>
      <c r="Q50" s="53">
        <f t="shared" si="23"/>
      </c>
      <c r="R50" s="53">
        <f t="shared" si="23"/>
      </c>
      <c r="S50" s="53">
        <f t="shared" si="23"/>
      </c>
      <c r="T50" s="53">
        <f t="shared" si="23"/>
      </c>
      <c r="U50" s="53">
        <f t="shared" si="23"/>
      </c>
      <c r="V50" s="53">
        <f t="shared" si="23"/>
      </c>
      <c r="W50" s="53">
        <f t="shared" si="23"/>
      </c>
      <c r="X50" s="53">
        <f t="shared" si="23"/>
      </c>
      <c r="Y50" s="53">
        <f t="shared" si="23"/>
      </c>
      <c r="Z50" s="53">
        <f t="shared" si="23"/>
      </c>
      <c r="AA50" s="53">
        <f t="shared" si="23"/>
      </c>
      <c r="AB50" s="53">
        <f t="shared" si="23"/>
      </c>
      <c r="AC50" s="53">
        <f t="shared" si="23"/>
      </c>
      <c r="AD50" s="53">
        <f t="shared" si="23"/>
      </c>
      <c r="AE50" s="53">
        <f t="shared" si="23"/>
      </c>
      <c r="AF50" s="53">
        <f t="shared" si="23"/>
      </c>
      <c r="AG50" s="53">
        <f t="shared" si="23"/>
      </c>
      <c r="AH50" s="53">
        <f t="shared" si="23"/>
      </c>
      <c r="AI50" s="54">
        <f t="shared" si="23"/>
      </c>
    </row>
    <row r="51" spans="1:35" ht="14.25" customHeight="1">
      <c r="A51" s="55" t="s">
        <v>3</v>
      </c>
      <c r="B51" s="148" t="s">
        <v>71</v>
      </c>
      <c r="C51" s="148"/>
      <c r="D51" s="148"/>
      <c r="E51" s="2">
        <v>3960389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7"/>
    </row>
    <row r="52" spans="1:35" ht="14.25" customHeight="1">
      <c r="A52" s="55" t="s">
        <v>5</v>
      </c>
      <c r="B52" s="148" t="s">
        <v>72</v>
      </c>
      <c r="C52" s="148"/>
      <c r="D52" s="148"/>
      <c r="E52" s="2">
        <v>1232320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7"/>
    </row>
    <row r="53" spans="1:35" ht="14.25" customHeight="1">
      <c r="A53" s="55" t="s">
        <v>12</v>
      </c>
      <c r="B53" s="148" t="s">
        <v>73</v>
      </c>
      <c r="C53" s="148"/>
      <c r="D53" s="148"/>
      <c r="E53" s="2">
        <v>8095318</v>
      </c>
      <c r="F53" s="2">
        <v>2756063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55" t="s">
        <v>15</v>
      </c>
      <c r="B54" s="148" t="s">
        <v>74</v>
      </c>
      <c r="C54" s="148"/>
      <c r="D54" s="14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55" t="s">
        <v>51</v>
      </c>
      <c r="B55" s="148" t="s">
        <v>75</v>
      </c>
      <c r="C55" s="148"/>
      <c r="D55" s="14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4.25" customHeight="1" thickBot="1">
      <c r="A56" s="56" t="s">
        <v>76</v>
      </c>
      <c r="B56" s="149" t="s">
        <v>77</v>
      </c>
      <c r="C56" s="149"/>
      <c r="D56" s="149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4"/>
    </row>
    <row r="57" spans="1:35" ht="29.25" customHeight="1">
      <c r="A57" s="62" t="s">
        <v>81</v>
      </c>
      <c r="B57" s="150" t="s">
        <v>78</v>
      </c>
      <c r="C57" s="150"/>
      <c r="D57" s="15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2"/>
    </row>
    <row r="58" spans="1:35" ht="14.25" customHeight="1" thickBot="1">
      <c r="A58" s="57"/>
      <c r="B58" s="143" t="s">
        <v>79</v>
      </c>
      <c r="C58" s="143"/>
      <c r="D58" s="14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</row>
    <row r="60" spans="2:35" ht="12">
      <c r="B60" s="144" t="s">
        <v>92</v>
      </c>
      <c r="C60" s="144"/>
      <c r="D60" s="144"/>
      <c r="E60" s="11"/>
      <c r="F60" s="11" t="str">
        <f>IF(+ROUND((E28+F26-F20-F28),4)=0,"OK.",+(E28+F26-F20-F28))</f>
        <v>OK.</v>
      </c>
      <c r="G60" s="11" t="str">
        <f aca="true" t="shared" si="24" ref="G60:AI60">IF(+ROUND((F28+G26-G20-G28),4)=0,"OK.",+(F28+G26-G20-G28))</f>
        <v>OK.</v>
      </c>
      <c r="H60" s="11" t="str">
        <f t="shared" si="24"/>
        <v>OK.</v>
      </c>
      <c r="I60" s="11" t="str">
        <f t="shared" si="24"/>
        <v>OK.</v>
      </c>
      <c r="J60" s="11" t="str">
        <f t="shared" si="24"/>
        <v>OK.</v>
      </c>
      <c r="K60" s="11" t="str">
        <f t="shared" si="24"/>
        <v>OK.</v>
      </c>
      <c r="L60" s="11" t="str">
        <f t="shared" si="24"/>
        <v>OK.</v>
      </c>
      <c r="M60" s="11" t="str">
        <f t="shared" si="24"/>
        <v>OK.</v>
      </c>
      <c r="N60" s="11" t="str">
        <f t="shared" si="24"/>
        <v>OK.</v>
      </c>
      <c r="O60" s="11" t="str">
        <f t="shared" si="24"/>
        <v>OK.</v>
      </c>
      <c r="P60" s="11" t="str">
        <f t="shared" si="24"/>
        <v>OK.</v>
      </c>
      <c r="Q60" s="11" t="str">
        <f t="shared" si="24"/>
        <v>OK.</v>
      </c>
      <c r="R60" s="11" t="str">
        <f t="shared" si="24"/>
        <v>OK.</v>
      </c>
      <c r="S60" s="11" t="str">
        <f t="shared" si="24"/>
        <v>OK.</v>
      </c>
      <c r="T60" s="11" t="str">
        <f t="shared" si="24"/>
        <v>OK.</v>
      </c>
      <c r="U60" s="11" t="str">
        <f t="shared" si="24"/>
        <v>OK.</v>
      </c>
      <c r="V60" s="11" t="str">
        <f t="shared" si="24"/>
        <v>OK.</v>
      </c>
      <c r="W60" s="11" t="str">
        <f t="shared" si="24"/>
        <v>OK.</v>
      </c>
      <c r="X60" s="11" t="str">
        <f t="shared" si="24"/>
        <v>OK.</v>
      </c>
      <c r="Y60" s="11" t="str">
        <f t="shared" si="24"/>
        <v>OK.</v>
      </c>
      <c r="Z60" s="11" t="str">
        <f t="shared" si="24"/>
        <v>OK.</v>
      </c>
      <c r="AA60" s="11" t="str">
        <f t="shared" si="24"/>
        <v>OK.</v>
      </c>
      <c r="AB60" s="11" t="str">
        <f t="shared" si="24"/>
        <v>OK.</v>
      </c>
      <c r="AC60" s="11" t="str">
        <f t="shared" si="24"/>
        <v>OK.</v>
      </c>
      <c r="AD60" s="11" t="str">
        <f t="shared" si="24"/>
        <v>OK.</v>
      </c>
      <c r="AE60" s="11" t="str">
        <f t="shared" si="24"/>
        <v>OK.</v>
      </c>
      <c r="AF60" s="11" t="str">
        <f t="shared" si="24"/>
        <v>OK.</v>
      </c>
      <c r="AG60" s="11" t="str">
        <f t="shared" si="24"/>
        <v>OK.</v>
      </c>
      <c r="AH60" s="11" t="str">
        <f t="shared" si="24"/>
        <v>OK.</v>
      </c>
      <c r="AI60" s="11" t="str">
        <f t="shared" si="24"/>
        <v>OK.</v>
      </c>
    </row>
  </sheetData>
  <sheetProtection/>
  <mergeCells count="56">
    <mergeCell ref="C11:D11"/>
    <mergeCell ref="C13:D13"/>
    <mergeCell ref="B19:D19"/>
    <mergeCell ref="B23:D23"/>
    <mergeCell ref="B24:D24"/>
    <mergeCell ref="C20:D20"/>
    <mergeCell ref="C16:D16"/>
    <mergeCell ref="A1:D1"/>
    <mergeCell ref="A2:D2"/>
    <mergeCell ref="B3:D3"/>
    <mergeCell ref="C10:D10"/>
    <mergeCell ref="B14:D14"/>
    <mergeCell ref="B4:D4"/>
    <mergeCell ref="C5:D5"/>
    <mergeCell ref="C6:D6"/>
    <mergeCell ref="B8:D8"/>
    <mergeCell ref="C9:D9"/>
    <mergeCell ref="C29:D29"/>
    <mergeCell ref="B32:D32"/>
    <mergeCell ref="B27:D27"/>
    <mergeCell ref="B15:D15"/>
    <mergeCell ref="B17:D17"/>
    <mergeCell ref="B18:D18"/>
    <mergeCell ref="C21:D21"/>
    <mergeCell ref="B22:D22"/>
    <mergeCell ref="B28:D28"/>
    <mergeCell ref="B26:D26"/>
    <mergeCell ref="C30:D30"/>
    <mergeCell ref="B47:D47"/>
    <mergeCell ref="B34:D34"/>
    <mergeCell ref="B35:D35"/>
    <mergeCell ref="B37:D37"/>
    <mergeCell ref="B38:D38"/>
    <mergeCell ref="B41:D41"/>
    <mergeCell ref="B42:D42"/>
    <mergeCell ref="B43:D43"/>
    <mergeCell ref="B50:D50"/>
    <mergeCell ref="B51:D51"/>
    <mergeCell ref="B31:D31"/>
    <mergeCell ref="B48:D48"/>
    <mergeCell ref="B49:D49"/>
    <mergeCell ref="B39:D39"/>
    <mergeCell ref="B46:D46"/>
    <mergeCell ref="B44:D44"/>
    <mergeCell ref="B40:D40"/>
    <mergeCell ref="B36:D36"/>
    <mergeCell ref="B58:D58"/>
    <mergeCell ref="B60:D60"/>
    <mergeCell ref="F2:AI2"/>
    <mergeCell ref="B54:D54"/>
    <mergeCell ref="B55:D55"/>
    <mergeCell ref="B56:D56"/>
    <mergeCell ref="B52:D52"/>
    <mergeCell ref="B53:D53"/>
    <mergeCell ref="B57:D57"/>
    <mergeCell ref="C25:D25"/>
  </mergeCells>
  <printOptions/>
  <pageMargins left="0.31496062992125984" right="0.31496062992125984" top="0.35433070866141736" bottom="0.3937007874015748" header="0.31496062992125984" footer="0.31496062992125984"/>
  <pageSetup horizontalDpi="300" verticalDpi="300" orientation="landscape" paperSize="9" scale="90" r:id="rId1"/>
  <headerFooter>
    <oddHeader>&amp;RZałącznik Nr 1
do Uchwały Nr
Rady Miejskiej w Rzgowie
z dnia ...........</oddHeader>
  </headerFooter>
  <rowBreaks count="1" manualBreakCount="1">
    <brk id="3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128"/>
  <sheetViews>
    <sheetView tabSelected="1" view="pageLayout" zoomScale="90" zoomScalePageLayoutView="90" workbookViewId="0" topLeftCell="B1">
      <selection activeCell="S72" sqref="S72:S87"/>
    </sheetView>
  </sheetViews>
  <sheetFormatPr defaultColWidth="8.796875" defaultRowHeight="14.25" outlineLevelRow="2"/>
  <cols>
    <col min="1" max="1" width="3.8984375" style="0" customWidth="1"/>
    <col min="2" max="2" width="43.19921875" style="0" customWidth="1"/>
    <col min="3" max="3" width="9.59765625" style="0" customWidth="1"/>
    <col min="4" max="4" width="8.59765625" style="0" customWidth="1"/>
    <col min="5" max="5" width="8.5" style="0" customWidth="1"/>
    <col min="6" max="6" width="4.59765625" style="0" customWidth="1"/>
    <col min="7" max="7" width="7.8984375" style="0" customWidth="1"/>
    <col min="8" max="8" width="13.5" style="0" customWidth="1"/>
    <col min="9" max="9" width="13.19921875" style="0" customWidth="1"/>
    <col min="10" max="10" width="11.09765625" style="0" hidden="1" customWidth="1"/>
    <col min="11" max="11" width="12.09765625" style="0" hidden="1" customWidth="1"/>
    <col min="12" max="12" width="14.59765625" style="0" customWidth="1"/>
    <col min="13" max="13" width="13" style="0" customWidth="1"/>
    <col min="14" max="14" width="14.8984375" style="0" customWidth="1"/>
    <col min="15" max="15" width="13.5" style="0" customWidth="1"/>
    <col min="16" max="16" width="13.8984375" style="0" customWidth="1"/>
    <col min="17" max="17" width="11.09765625" style="0" hidden="1" customWidth="1"/>
    <col min="18" max="18" width="16.3984375" style="0" customWidth="1"/>
  </cols>
  <sheetData>
    <row r="1" spans="2:10" s="79" customFormat="1" ht="23.25">
      <c r="B1" s="80" t="s">
        <v>154</v>
      </c>
      <c r="J1" s="81" t="s">
        <v>97</v>
      </c>
    </row>
    <row r="2" s="79" customFormat="1" ht="12"/>
    <row r="3" spans="1:18" s="79" customFormat="1" ht="79.5" customHeight="1">
      <c r="A3" s="225" t="s">
        <v>98</v>
      </c>
      <c r="B3" s="225" t="s">
        <v>99</v>
      </c>
      <c r="C3" s="225" t="s">
        <v>100</v>
      </c>
      <c r="D3" s="225" t="s">
        <v>101</v>
      </c>
      <c r="E3" s="225"/>
      <c r="F3" s="225" t="s">
        <v>102</v>
      </c>
      <c r="G3" s="225"/>
      <c r="H3" s="225" t="s">
        <v>103</v>
      </c>
      <c r="I3" s="225" t="s">
        <v>104</v>
      </c>
      <c r="J3" s="233" t="s">
        <v>105</v>
      </c>
      <c r="K3" s="234"/>
      <c r="L3" s="234"/>
      <c r="M3" s="234"/>
      <c r="N3" s="234"/>
      <c r="O3" s="234"/>
      <c r="P3" s="234"/>
      <c r="Q3" s="235"/>
      <c r="R3" s="225" t="s">
        <v>106</v>
      </c>
    </row>
    <row r="4" spans="1:18" s="79" customFormat="1" ht="15.75">
      <c r="A4" s="225"/>
      <c r="B4" s="225"/>
      <c r="C4" s="225"/>
      <c r="D4" s="92" t="s">
        <v>107</v>
      </c>
      <c r="E4" s="92" t="s">
        <v>108</v>
      </c>
      <c r="F4" s="92" t="s">
        <v>109</v>
      </c>
      <c r="G4" s="92" t="s">
        <v>110</v>
      </c>
      <c r="H4" s="225"/>
      <c r="I4" s="225"/>
      <c r="J4" s="93">
        <v>2011</v>
      </c>
      <c r="K4" s="92">
        <v>2012</v>
      </c>
      <c r="L4" s="92">
        <v>2013</v>
      </c>
      <c r="M4" s="92">
        <v>2014</v>
      </c>
      <c r="N4" s="92">
        <v>2015</v>
      </c>
      <c r="O4" s="92">
        <v>2016</v>
      </c>
      <c r="P4" s="92">
        <v>2017</v>
      </c>
      <c r="Q4" s="92">
        <v>2018</v>
      </c>
      <c r="R4" s="225"/>
    </row>
    <row r="5" spans="1:18" s="79" customFormat="1" ht="15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  <c r="H5" s="92">
        <v>8</v>
      </c>
      <c r="I5" s="92">
        <v>9</v>
      </c>
      <c r="J5" s="92">
        <v>10</v>
      </c>
      <c r="K5" s="92">
        <v>10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92">
        <v>15</v>
      </c>
      <c r="R5" s="92">
        <v>15</v>
      </c>
    </row>
    <row r="6" spans="1:18" s="82" customFormat="1" ht="18">
      <c r="A6" s="94"/>
      <c r="B6" s="226" t="s">
        <v>111</v>
      </c>
      <c r="C6" s="227"/>
      <c r="D6" s="227"/>
      <c r="E6" s="227"/>
      <c r="F6" s="227"/>
      <c r="G6" s="227"/>
      <c r="H6" s="95">
        <f>SUM(H7+H8)</f>
        <v>5453935.67</v>
      </c>
      <c r="I6" s="95">
        <f>SUM(I7:I8)</f>
        <v>1832981.67</v>
      </c>
      <c r="J6" s="95">
        <f>SUM(J7:J8)</f>
        <v>0</v>
      </c>
      <c r="K6" s="95">
        <f>SUM(K7+K8)</f>
        <v>0</v>
      </c>
      <c r="L6" s="95">
        <f>SUM(L7+L8)</f>
        <v>1679462</v>
      </c>
      <c r="M6" s="95">
        <f>SUM(M7+M8)</f>
        <v>467640</v>
      </c>
      <c r="N6" s="95">
        <f>SUM(N7)</f>
        <v>479221</v>
      </c>
      <c r="O6" s="95">
        <f>SUM(O7)</f>
        <v>491215</v>
      </c>
      <c r="P6" s="95">
        <f>SUM(P7)</f>
        <v>503416</v>
      </c>
      <c r="Q6" s="95">
        <f>SUM(Q7)</f>
        <v>0</v>
      </c>
      <c r="R6" s="95">
        <f>SUM(R7+R8)</f>
        <v>407728.51</v>
      </c>
    </row>
    <row r="7" spans="1:18" s="84" customFormat="1" ht="15.75">
      <c r="A7" s="83"/>
      <c r="B7" s="203" t="s">
        <v>112</v>
      </c>
      <c r="C7" s="203"/>
      <c r="D7" s="203"/>
      <c r="E7" s="203"/>
      <c r="F7" s="203"/>
      <c r="G7" s="203"/>
      <c r="H7" s="96">
        <f>SUM(H62+H104+H13)</f>
        <v>3743935.67</v>
      </c>
      <c r="I7" s="96">
        <f>SUM(I104+I62+I13)</f>
        <v>1222981.67</v>
      </c>
      <c r="J7" s="96">
        <f>SUM(J104+J62)</f>
        <v>0</v>
      </c>
      <c r="K7" s="96">
        <f>SUM(K104+K62+K13)</f>
        <v>0</v>
      </c>
      <c r="L7" s="96">
        <f>SUM(L105+L13+L62)</f>
        <v>579462</v>
      </c>
      <c r="M7" s="96">
        <f>SUM(M104)</f>
        <v>467640</v>
      </c>
      <c r="N7" s="96">
        <f>SUM(N104)</f>
        <v>479221</v>
      </c>
      <c r="O7" s="96">
        <f>SUM(O104)</f>
        <v>491215</v>
      </c>
      <c r="P7" s="96">
        <f>SUM(P104)</f>
        <v>503416</v>
      </c>
      <c r="Q7" s="96">
        <f>SUM(Q104)</f>
        <v>0</v>
      </c>
      <c r="R7" s="96">
        <f>SUM(R104+R62+R13)</f>
        <v>5300</v>
      </c>
    </row>
    <row r="8" spans="1:18" s="84" customFormat="1" ht="15.75">
      <c r="A8" s="83"/>
      <c r="B8" s="203" t="s">
        <v>113</v>
      </c>
      <c r="C8" s="203"/>
      <c r="D8" s="203"/>
      <c r="E8" s="203"/>
      <c r="F8" s="203"/>
      <c r="G8" s="203"/>
      <c r="H8" s="96">
        <f aca="true" t="shared" si="0" ref="H8:M8">SUM(H11)</f>
        <v>1710000</v>
      </c>
      <c r="I8" s="96">
        <f t="shared" si="0"/>
        <v>610000</v>
      </c>
      <c r="J8" s="96">
        <f t="shared" si="0"/>
        <v>0</v>
      </c>
      <c r="K8" s="96">
        <f t="shared" si="0"/>
        <v>0</v>
      </c>
      <c r="L8" s="96">
        <f t="shared" si="0"/>
        <v>1100000</v>
      </c>
      <c r="M8" s="96">
        <f t="shared" si="0"/>
        <v>0</v>
      </c>
      <c r="N8" s="96"/>
      <c r="O8" s="96"/>
      <c r="P8" s="96"/>
      <c r="Q8" s="96"/>
      <c r="R8" s="96">
        <f>SUM(R11)</f>
        <v>402428.51</v>
      </c>
    </row>
    <row r="9" spans="1:18" s="84" customFormat="1" ht="15.75">
      <c r="A9" s="83"/>
      <c r="B9" s="203" t="s">
        <v>114</v>
      </c>
      <c r="C9" s="203"/>
      <c r="D9" s="203"/>
      <c r="E9" s="203"/>
      <c r="F9" s="203"/>
      <c r="G9" s="203"/>
      <c r="H9" s="96">
        <f>SUM(H11+H10)</f>
        <v>2609100.34</v>
      </c>
      <c r="I9" s="96">
        <f>SUM(I11+I10)</f>
        <v>1386108.3399999999</v>
      </c>
      <c r="J9" s="96">
        <f>SUM(J11+J10)</f>
        <v>0</v>
      </c>
      <c r="K9" s="96">
        <f>SUM(K10+K11)</f>
        <v>0</v>
      </c>
      <c r="L9" s="96">
        <f>SUM(L10+L11)</f>
        <v>1222992</v>
      </c>
      <c r="M9" s="96">
        <f>SUM(M10+M11)</f>
        <v>0</v>
      </c>
      <c r="N9" s="96"/>
      <c r="O9" s="96"/>
      <c r="P9" s="96"/>
      <c r="Q9" s="96"/>
      <c r="R9" s="96">
        <f>SUM(R11+R10)</f>
        <v>407728.51</v>
      </c>
    </row>
    <row r="10" spans="1:18" s="84" customFormat="1" ht="15.75">
      <c r="A10" s="83"/>
      <c r="B10" s="203" t="s">
        <v>112</v>
      </c>
      <c r="C10" s="203"/>
      <c r="D10" s="203"/>
      <c r="E10" s="203"/>
      <c r="F10" s="203"/>
      <c r="G10" s="203"/>
      <c r="H10" s="96">
        <f>SUM(H62+H13)</f>
        <v>899100.3400000001</v>
      </c>
      <c r="I10" s="96">
        <f>SUM(I62+I13)</f>
        <v>776108.34</v>
      </c>
      <c r="J10" s="96">
        <f>SUM(J62)</f>
        <v>0</v>
      </c>
      <c r="K10" s="96">
        <f>SUM(K62+K13)</f>
        <v>0</v>
      </c>
      <c r="L10" s="96">
        <f>SUM(L62+L13)</f>
        <v>122992</v>
      </c>
      <c r="M10" s="96"/>
      <c r="N10" s="96"/>
      <c r="O10" s="96"/>
      <c r="P10" s="96"/>
      <c r="Q10" s="96"/>
      <c r="R10" s="96">
        <f>SUM(R62+R13)</f>
        <v>5300</v>
      </c>
    </row>
    <row r="11" spans="1:18" s="84" customFormat="1" ht="15.75">
      <c r="A11" s="83"/>
      <c r="B11" s="203" t="s">
        <v>113</v>
      </c>
      <c r="C11" s="203"/>
      <c r="D11" s="203"/>
      <c r="E11" s="203"/>
      <c r="F11" s="203"/>
      <c r="G11" s="203"/>
      <c r="H11" s="96">
        <f>SUM(H26+H72)</f>
        <v>1710000</v>
      </c>
      <c r="I11" s="96">
        <f>SUM(I26+I72)</f>
        <v>610000</v>
      </c>
      <c r="J11" s="96">
        <f>SUM(J12+J72)</f>
        <v>0</v>
      </c>
      <c r="K11" s="96">
        <f>SUM(K26+K72)</f>
        <v>0</v>
      </c>
      <c r="L11" s="96">
        <f>SUM(L72)</f>
        <v>1100000</v>
      </c>
      <c r="M11" s="96">
        <f>SUM(M72)</f>
        <v>0</v>
      </c>
      <c r="N11" s="96"/>
      <c r="O11" s="96"/>
      <c r="P11" s="96"/>
      <c r="Q11" s="96"/>
      <c r="R11" s="96">
        <f>SUM(R26+R72)</f>
        <v>402428.51</v>
      </c>
    </row>
    <row r="12" spans="1:18" s="85" customFormat="1" ht="30.75" customHeight="1">
      <c r="A12" s="83"/>
      <c r="B12" s="221" t="s">
        <v>115</v>
      </c>
      <c r="C12" s="222"/>
      <c r="D12" s="222"/>
      <c r="E12" s="222"/>
      <c r="F12" s="222"/>
      <c r="G12" s="222"/>
      <c r="H12" s="97">
        <f>SUM(H13+H26)</f>
        <v>148700</v>
      </c>
      <c r="I12" s="97">
        <f>SUM(I13)</f>
        <v>117200</v>
      </c>
      <c r="J12" s="97">
        <f>SUM(J26)</f>
        <v>0</v>
      </c>
      <c r="K12" s="97">
        <f>SUM(K13+K26)</f>
        <v>0</v>
      </c>
      <c r="L12" s="97">
        <f>SUM(L13+L26)</f>
        <v>31500</v>
      </c>
      <c r="M12" s="97">
        <f>SUM(M13+M26)</f>
        <v>0</v>
      </c>
      <c r="N12" s="97"/>
      <c r="O12" s="97"/>
      <c r="P12" s="97"/>
      <c r="Q12" s="97"/>
      <c r="R12" s="97">
        <f>SUM(R13)</f>
        <v>0</v>
      </c>
    </row>
    <row r="13" spans="1:18" s="85" customFormat="1" ht="15.75" outlineLevel="1">
      <c r="A13" s="83"/>
      <c r="B13" s="204" t="s">
        <v>116</v>
      </c>
      <c r="C13" s="204"/>
      <c r="D13" s="204"/>
      <c r="E13" s="204"/>
      <c r="F13" s="204"/>
      <c r="G13" s="204"/>
      <c r="H13" s="96">
        <f>SUM(H14)</f>
        <v>148700</v>
      </c>
      <c r="I13" s="96">
        <f>SUM(I14)</f>
        <v>117200</v>
      </c>
      <c r="J13" s="96"/>
      <c r="K13" s="96">
        <f>SUM(K14)</f>
        <v>0</v>
      </c>
      <c r="L13" s="96">
        <f>SUM(L14)</f>
        <v>31500</v>
      </c>
      <c r="M13" s="96"/>
      <c r="N13" s="96"/>
      <c r="O13" s="96"/>
      <c r="P13" s="96"/>
      <c r="Q13" s="96"/>
      <c r="R13" s="96">
        <f>SUM(R14)</f>
        <v>0</v>
      </c>
    </row>
    <row r="14" spans="1:18" s="85" customFormat="1" ht="19.5" customHeight="1" outlineLevel="1" collapsed="1">
      <c r="A14" s="83"/>
      <c r="B14" s="99" t="s">
        <v>118</v>
      </c>
      <c r="C14" s="212" t="s">
        <v>131</v>
      </c>
      <c r="D14" s="100">
        <v>2012</v>
      </c>
      <c r="E14" s="99">
        <v>2013</v>
      </c>
      <c r="F14" s="202" t="s">
        <v>69</v>
      </c>
      <c r="G14" s="202"/>
      <c r="H14" s="101">
        <f>SUM(H21)</f>
        <v>148700</v>
      </c>
      <c r="I14" s="101">
        <f>SUM(I21)</f>
        <v>117200</v>
      </c>
      <c r="J14" s="101">
        <f>SUM(J15)</f>
        <v>0</v>
      </c>
      <c r="K14" s="101">
        <f>SUM(K21)</f>
        <v>0</v>
      </c>
      <c r="L14" s="101">
        <v>31500</v>
      </c>
      <c r="M14" s="101"/>
      <c r="N14" s="101"/>
      <c r="O14" s="101"/>
      <c r="P14" s="101"/>
      <c r="Q14" s="101"/>
      <c r="R14" s="96">
        <v>0</v>
      </c>
    </row>
    <row r="15" spans="1:18" s="85" customFormat="1" ht="15" customHeight="1" hidden="1" outlineLevel="2">
      <c r="A15" s="83"/>
      <c r="B15" s="102" t="s">
        <v>119</v>
      </c>
      <c r="C15" s="213"/>
      <c r="D15" s="104"/>
      <c r="E15" s="105"/>
      <c r="F15" s="98">
        <v>754</v>
      </c>
      <c r="G15" s="98">
        <v>75405</v>
      </c>
      <c r="H15" s="96">
        <f>SUM(H16)</f>
        <v>538775.54</v>
      </c>
      <c r="I15" s="96">
        <f>SUM(I16)</f>
        <v>353114.54</v>
      </c>
      <c r="J15" s="96">
        <f>SUM(J16)</f>
        <v>0</v>
      </c>
      <c r="K15" s="96">
        <f>SUM(K16)</f>
        <v>124700</v>
      </c>
      <c r="L15" s="96">
        <f>SUM(L16)</f>
        <v>60961</v>
      </c>
      <c r="M15" s="96"/>
      <c r="N15" s="96"/>
      <c r="O15" s="96"/>
      <c r="P15" s="96"/>
      <c r="Q15" s="96"/>
      <c r="R15" s="96"/>
    </row>
    <row r="16" spans="1:18" s="85" customFormat="1" ht="15" customHeight="1" hidden="1" outlineLevel="2">
      <c r="A16" s="83"/>
      <c r="B16" s="106" t="s">
        <v>140</v>
      </c>
      <c r="C16" s="213"/>
      <c r="D16" s="107"/>
      <c r="E16" s="105"/>
      <c r="F16" s="98"/>
      <c r="G16" s="98"/>
      <c r="H16" s="96">
        <f>SUM(I16+J16+K16+L16)</f>
        <v>538775.54</v>
      </c>
      <c r="I16" s="96">
        <v>353114.54</v>
      </c>
      <c r="J16" s="96">
        <v>0</v>
      </c>
      <c r="K16" s="96">
        <v>124700</v>
      </c>
      <c r="L16" s="96">
        <v>60961</v>
      </c>
      <c r="M16" s="96"/>
      <c r="N16" s="96"/>
      <c r="O16" s="96"/>
      <c r="P16" s="96"/>
      <c r="Q16" s="96"/>
      <c r="R16" s="96"/>
    </row>
    <row r="17" spans="1:18" s="85" customFormat="1" ht="15" customHeight="1" hidden="1" outlineLevel="1" collapsed="1">
      <c r="A17" s="83"/>
      <c r="B17" s="108" t="s">
        <v>120</v>
      </c>
      <c r="C17" s="223"/>
      <c r="D17" s="109"/>
      <c r="E17" s="99"/>
      <c r="F17" s="202" t="s">
        <v>69</v>
      </c>
      <c r="G17" s="202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s="85" customFormat="1" ht="15" customHeight="1" hidden="1" outlineLevel="2">
      <c r="A18" s="83"/>
      <c r="B18" s="102" t="s">
        <v>119</v>
      </c>
      <c r="C18" s="223"/>
      <c r="D18" s="109"/>
      <c r="E18" s="105"/>
      <c r="F18" s="105"/>
      <c r="G18" s="10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ht="15.75" customHeight="1" hidden="1" outlineLevel="2">
      <c r="A19" s="110"/>
      <c r="B19" s="86" t="s">
        <v>121</v>
      </c>
      <c r="C19" s="223"/>
      <c r="D19" s="109"/>
      <c r="E19" s="105"/>
      <c r="F19" s="110"/>
      <c r="G19" s="110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spans="1:18" ht="21.75" customHeight="1" hidden="1" outlineLevel="2">
      <c r="A20" s="110"/>
      <c r="B20" s="86"/>
      <c r="C20" s="223"/>
      <c r="D20" s="109"/>
      <c r="E20" s="105"/>
      <c r="F20" s="110"/>
      <c r="G20" s="110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spans="1:18" ht="15.75" outlineLevel="2">
      <c r="A21" s="110"/>
      <c r="B21" s="102" t="s">
        <v>119</v>
      </c>
      <c r="C21" s="223"/>
      <c r="D21" s="109"/>
      <c r="E21" s="105"/>
      <c r="F21" s="111">
        <v>801</v>
      </c>
      <c r="G21" s="111">
        <v>80195</v>
      </c>
      <c r="H21" s="96">
        <f>SUM(I21+K21+L21)</f>
        <v>148700</v>
      </c>
      <c r="I21" s="96">
        <v>117200</v>
      </c>
      <c r="J21" s="96"/>
      <c r="K21" s="96">
        <v>0</v>
      </c>
      <c r="L21" s="96">
        <v>31500</v>
      </c>
      <c r="M21" s="96"/>
      <c r="N21" s="96"/>
      <c r="O21" s="96"/>
      <c r="P21" s="96"/>
      <c r="Q21" s="96"/>
      <c r="R21" s="96"/>
    </row>
    <row r="22" spans="1:18" ht="15.75" outlineLevel="2">
      <c r="A22" s="110"/>
      <c r="B22" s="230" t="s">
        <v>155</v>
      </c>
      <c r="C22" s="224"/>
      <c r="D22" s="109"/>
      <c r="E22" s="105"/>
      <c r="F22" s="110"/>
      <c r="G22" s="110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3" spans="1:18" ht="15.75" outlineLevel="2">
      <c r="A23" s="110"/>
      <c r="B23" s="231"/>
      <c r="C23" s="112"/>
      <c r="D23" s="109"/>
      <c r="E23" s="105"/>
      <c r="F23" s="110"/>
      <c r="G23" s="110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spans="1:18" ht="15.75" outlineLevel="2">
      <c r="A24" s="110"/>
      <c r="B24" s="113" t="s">
        <v>134</v>
      </c>
      <c r="C24" s="112"/>
      <c r="D24" s="109"/>
      <c r="E24" s="105"/>
      <c r="F24" s="110"/>
      <c r="G24" s="110"/>
      <c r="H24" s="96">
        <f>SUM(L24+K24+I24)</f>
        <v>135665.9</v>
      </c>
      <c r="I24" s="96">
        <v>104165.9</v>
      </c>
      <c r="J24" s="96"/>
      <c r="K24" s="96">
        <v>0</v>
      </c>
      <c r="L24" s="96">
        <v>31500</v>
      </c>
      <c r="M24" s="96"/>
      <c r="N24" s="96"/>
      <c r="O24" s="96"/>
      <c r="P24" s="96"/>
      <c r="Q24" s="96"/>
      <c r="R24" s="96">
        <v>0</v>
      </c>
    </row>
    <row r="25" spans="1:18" ht="15.75" outlineLevel="2">
      <c r="A25" s="110"/>
      <c r="B25" s="86"/>
      <c r="C25" s="112"/>
      <c r="D25" s="109"/>
      <c r="E25" s="105"/>
      <c r="F25" s="110"/>
      <c r="G25" s="110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1:18" s="85" customFormat="1" ht="15.75" outlineLevel="1">
      <c r="A26" s="83"/>
      <c r="B26" s="204" t="s">
        <v>117</v>
      </c>
      <c r="C26" s="204"/>
      <c r="D26" s="204"/>
      <c r="E26" s="204"/>
      <c r="F26" s="204"/>
      <c r="G26" s="204"/>
      <c r="H26" s="114"/>
      <c r="I26" s="114"/>
      <c r="J26" s="114"/>
      <c r="K26" s="114">
        <f>SUM(K39)</f>
        <v>0</v>
      </c>
      <c r="L26" s="114">
        <f>SUM(L39)</f>
        <v>0</v>
      </c>
      <c r="M26" s="114">
        <f>SUM(M39)</f>
        <v>0</v>
      </c>
      <c r="N26" s="114"/>
      <c r="O26" s="114"/>
      <c r="P26" s="114"/>
      <c r="Q26" s="114"/>
      <c r="R26" s="114"/>
    </row>
    <row r="27" spans="1:18" s="85" customFormat="1" ht="15.75" outlineLevel="1">
      <c r="A27" s="83"/>
      <c r="B27" s="99" t="s">
        <v>118</v>
      </c>
      <c r="C27" s="228"/>
      <c r="D27" s="109"/>
      <c r="E27" s="99"/>
      <c r="F27" s="202" t="s">
        <v>69</v>
      </c>
      <c r="G27" s="202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</row>
    <row r="28" spans="1:18" s="85" customFormat="1" ht="15.75" outlineLevel="2">
      <c r="A28" s="83"/>
      <c r="B28" s="102" t="s">
        <v>119</v>
      </c>
      <c r="C28" s="229"/>
      <c r="D28" s="109"/>
      <c r="E28" s="105"/>
      <c r="F28" s="98"/>
      <c r="G28" s="98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116"/>
    </row>
    <row r="29" spans="1:18" s="85" customFormat="1" ht="6" customHeight="1" outlineLevel="2">
      <c r="A29" s="83"/>
      <c r="B29" s="117"/>
      <c r="C29" s="229"/>
      <c r="D29" s="109"/>
      <c r="E29" s="105"/>
      <c r="F29" s="98"/>
      <c r="G29" s="98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116"/>
    </row>
    <row r="30" spans="1:18" s="85" customFormat="1" ht="15.75" hidden="1" outlineLevel="2">
      <c r="A30" s="83"/>
      <c r="B30" s="118"/>
      <c r="C30" s="115"/>
      <c r="D30" s="109"/>
      <c r="E30" s="105"/>
      <c r="F30" s="119"/>
      <c r="G30" s="119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116"/>
    </row>
    <row r="31" spans="1:18" s="85" customFormat="1" ht="15.75" outlineLevel="2">
      <c r="A31" s="83"/>
      <c r="B31" s="120"/>
      <c r="C31" s="115"/>
      <c r="D31" s="109"/>
      <c r="E31" s="105"/>
      <c r="F31" s="119"/>
      <c r="G31" s="119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116"/>
    </row>
    <row r="32" spans="1:18" s="85" customFormat="1" ht="14.25" customHeight="1" outlineLevel="2">
      <c r="A32" s="83"/>
      <c r="B32" s="113" t="s">
        <v>134</v>
      </c>
      <c r="C32" s="115"/>
      <c r="D32" s="109"/>
      <c r="E32" s="105"/>
      <c r="F32" s="119"/>
      <c r="G32" s="119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116"/>
    </row>
    <row r="33" spans="1:18" s="85" customFormat="1" ht="15.75" hidden="1" outlineLevel="1">
      <c r="A33" s="83"/>
      <c r="B33" s="108" t="s">
        <v>120</v>
      </c>
      <c r="C33" s="212"/>
      <c r="D33" s="109"/>
      <c r="E33" s="99"/>
      <c r="F33" s="202" t="s">
        <v>69</v>
      </c>
      <c r="G33" s="202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s="85" customFormat="1" ht="15.75" hidden="1" outlineLevel="2">
      <c r="A34" s="83"/>
      <c r="B34" s="102" t="s">
        <v>119</v>
      </c>
      <c r="C34" s="213"/>
      <c r="D34" s="109"/>
      <c r="E34" s="105"/>
      <c r="F34" s="105"/>
      <c r="G34" s="10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18" s="85" customFormat="1" ht="6.75" customHeight="1" hidden="1" outlineLevel="2">
      <c r="A35" s="83"/>
      <c r="B35" s="121"/>
      <c r="C35" s="213"/>
      <c r="D35" s="109"/>
      <c r="E35" s="105"/>
      <c r="F35" s="105"/>
      <c r="G35" s="105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1:18" s="85" customFormat="1" ht="15.75" hidden="1" outlineLevel="2">
      <c r="A36" s="83"/>
      <c r="B36" s="122"/>
      <c r="C36" s="213"/>
      <c r="D36" s="109"/>
      <c r="E36" s="105"/>
      <c r="F36" s="105"/>
      <c r="G36" s="10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ht="15.75" hidden="1" outlineLevel="2">
      <c r="A37" s="110"/>
      <c r="B37" s="113" t="s">
        <v>134</v>
      </c>
      <c r="C37" s="213"/>
      <c r="D37" s="109"/>
      <c r="E37" s="105"/>
      <c r="F37" s="110"/>
      <c r="G37" s="110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1:18" ht="15.75" hidden="1" outlineLevel="2">
      <c r="A38" s="110"/>
      <c r="B38" s="113"/>
      <c r="C38" s="213"/>
      <c r="D38" s="109"/>
      <c r="E38" s="105"/>
      <c r="F38" s="110"/>
      <c r="G38" s="110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1:18" ht="15.75" hidden="1" outlineLevel="2">
      <c r="A39" s="110"/>
      <c r="B39" s="108" t="s">
        <v>135</v>
      </c>
      <c r="C39" s="212" t="s">
        <v>137</v>
      </c>
      <c r="D39" s="109">
        <v>2011</v>
      </c>
      <c r="E39" s="99">
        <v>2014</v>
      </c>
      <c r="F39" s="202" t="s">
        <v>69</v>
      </c>
      <c r="G39" s="202"/>
      <c r="H39" s="101">
        <f aca="true" t="shared" si="1" ref="H39:M39">SUM(H40)</f>
        <v>0</v>
      </c>
      <c r="I39" s="101">
        <f t="shared" si="1"/>
        <v>0</v>
      </c>
      <c r="J39" s="101">
        <f t="shared" si="1"/>
        <v>0</v>
      </c>
      <c r="K39" s="101">
        <f t="shared" si="1"/>
        <v>0</v>
      </c>
      <c r="L39" s="101">
        <f t="shared" si="1"/>
        <v>0</v>
      </c>
      <c r="M39" s="101">
        <f t="shared" si="1"/>
        <v>0</v>
      </c>
      <c r="N39" s="101"/>
      <c r="O39" s="101"/>
      <c r="P39" s="101"/>
      <c r="Q39" s="101"/>
      <c r="R39" s="101">
        <v>0</v>
      </c>
    </row>
    <row r="40" spans="1:18" ht="15.75" hidden="1" outlineLevel="2">
      <c r="A40" s="110"/>
      <c r="B40" s="102" t="s">
        <v>119</v>
      </c>
      <c r="C40" s="213"/>
      <c r="D40" s="109"/>
      <c r="E40" s="105"/>
      <c r="F40" s="105">
        <v>900</v>
      </c>
      <c r="G40" s="105">
        <v>90001</v>
      </c>
      <c r="H40" s="96">
        <f>SUM(I40:M40)</f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/>
      <c r="O40" s="96"/>
      <c r="P40" s="96"/>
      <c r="Q40" s="96"/>
      <c r="R40" s="96">
        <v>0</v>
      </c>
    </row>
    <row r="41" spans="1:18" ht="31.5" hidden="1" outlineLevel="2">
      <c r="A41" s="110"/>
      <c r="B41" s="121" t="s">
        <v>136</v>
      </c>
      <c r="C41" s="213"/>
      <c r="D41" s="109"/>
      <c r="E41" s="105"/>
      <c r="F41" s="105"/>
      <c r="G41" s="10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</row>
    <row r="42" spans="1:18" ht="31.5" hidden="1" outlineLevel="2">
      <c r="A42" s="110"/>
      <c r="B42" s="123" t="s">
        <v>138</v>
      </c>
      <c r="C42" s="213"/>
      <c r="D42" s="109"/>
      <c r="E42" s="105"/>
      <c r="F42" s="105"/>
      <c r="G42" s="105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</row>
    <row r="43" spans="1:18" ht="15.75" hidden="1" outlineLevel="2">
      <c r="A43" s="110"/>
      <c r="B43" s="113" t="s">
        <v>134</v>
      </c>
      <c r="C43" s="213"/>
      <c r="D43" s="109"/>
      <c r="E43" s="105"/>
      <c r="F43" s="110"/>
      <c r="G43" s="110"/>
      <c r="H43" s="96">
        <f>SUM(I43:M43)</f>
        <v>0</v>
      </c>
      <c r="I43" s="96">
        <v>0</v>
      </c>
      <c r="J43" s="96">
        <v>0</v>
      </c>
      <c r="K43" s="96"/>
      <c r="L43" s="96"/>
      <c r="M43" s="96"/>
      <c r="N43" s="96"/>
      <c r="O43" s="96"/>
      <c r="P43" s="96"/>
      <c r="Q43" s="96"/>
      <c r="R43" s="96"/>
    </row>
    <row r="44" spans="1:18" ht="15.75" collapsed="1">
      <c r="A44" s="110"/>
      <c r="B44" s="221" t="s">
        <v>122</v>
      </c>
      <c r="C44" s="222"/>
      <c r="D44" s="222"/>
      <c r="E44" s="222"/>
      <c r="F44" s="222"/>
      <c r="G44" s="222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</row>
    <row r="45" spans="1:18" ht="15.75" hidden="1" outlineLevel="1">
      <c r="A45" s="110"/>
      <c r="B45" s="204" t="s">
        <v>112</v>
      </c>
      <c r="C45" s="204"/>
      <c r="D45" s="204"/>
      <c r="E45" s="204"/>
      <c r="F45" s="204"/>
      <c r="G45" s="204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</row>
    <row r="46" spans="1:18" s="85" customFormat="1" ht="15.75" hidden="1" outlineLevel="1" collapsed="1">
      <c r="A46" s="83"/>
      <c r="B46" s="99" t="s">
        <v>118</v>
      </c>
      <c r="C46" s="200"/>
      <c r="D46" s="100"/>
      <c r="E46" s="99"/>
      <c r="F46" s="202" t="s">
        <v>69</v>
      </c>
      <c r="G46" s="202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</row>
    <row r="47" spans="1:18" s="85" customFormat="1" ht="15.75" hidden="1" outlineLevel="2">
      <c r="A47" s="83"/>
      <c r="B47" s="102" t="s">
        <v>119</v>
      </c>
      <c r="C47" s="205"/>
      <c r="D47" s="104"/>
      <c r="E47" s="105"/>
      <c r="F47" s="98"/>
      <c r="G47" s="98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</row>
    <row r="48" spans="1:18" s="85" customFormat="1" ht="15.75" hidden="1" outlineLevel="2">
      <c r="A48" s="83"/>
      <c r="B48" s="102" t="s">
        <v>119</v>
      </c>
      <c r="C48" s="201"/>
      <c r="D48" s="107"/>
      <c r="E48" s="105"/>
      <c r="F48" s="98"/>
      <c r="G48" s="98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</row>
    <row r="49" spans="1:18" s="85" customFormat="1" ht="15.75" hidden="1" outlineLevel="1" collapsed="1">
      <c r="A49" s="83"/>
      <c r="B49" s="108" t="s">
        <v>120</v>
      </c>
      <c r="C49" s="200"/>
      <c r="D49" s="100"/>
      <c r="E49" s="99"/>
      <c r="F49" s="202" t="s">
        <v>69</v>
      </c>
      <c r="G49" s="202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</row>
    <row r="50" spans="1:18" s="85" customFormat="1" ht="15.75" hidden="1" outlineLevel="2">
      <c r="A50" s="83"/>
      <c r="B50" s="102" t="s">
        <v>119</v>
      </c>
      <c r="C50" s="205"/>
      <c r="D50" s="104"/>
      <c r="E50" s="105"/>
      <c r="F50" s="105"/>
      <c r="G50" s="10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</row>
    <row r="51" spans="1:18" ht="15.75" hidden="1" outlineLevel="2">
      <c r="A51" s="110"/>
      <c r="B51" s="86" t="s">
        <v>121</v>
      </c>
      <c r="C51" s="205"/>
      <c r="D51" s="104"/>
      <c r="E51" s="105"/>
      <c r="F51" s="110"/>
      <c r="G51" s="110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</row>
    <row r="52" spans="1:18" ht="15.75" hidden="1" outlineLevel="2">
      <c r="A52" s="110"/>
      <c r="B52" s="86"/>
      <c r="C52" s="201"/>
      <c r="D52" s="107"/>
      <c r="E52" s="105"/>
      <c r="F52" s="110"/>
      <c r="G52" s="110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</row>
    <row r="53" spans="1:18" ht="15.75" hidden="1" outlineLevel="1">
      <c r="A53" s="110"/>
      <c r="B53" s="204" t="s">
        <v>113</v>
      </c>
      <c r="C53" s="204"/>
      <c r="D53" s="204"/>
      <c r="E53" s="204"/>
      <c r="F53" s="204"/>
      <c r="G53" s="204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  <row r="54" spans="1:18" s="85" customFormat="1" ht="15.75" hidden="1" outlineLevel="1" collapsed="1">
      <c r="A54" s="83"/>
      <c r="B54" s="99" t="s">
        <v>118</v>
      </c>
      <c r="C54" s="200"/>
      <c r="D54" s="100"/>
      <c r="E54" s="99"/>
      <c r="F54" s="202" t="s">
        <v>69</v>
      </c>
      <c r="G54" s="202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</row>
    <row r="55" spans="1:18" s="85" customFormat="1" ht="15.75" hidden="1" outlineLevel="2">
      <c r="A55" s="83"/>
      <c r="B55" s="102" t="s">
        <v>119</v>
      </c>
      <c r="C55" s="205"/>
      <c r="D55" s="104"/>
      <c r="E55" s="105"/>
      <c r="F55" s="98"/>
      <c r="G55" s="98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</row>
    <row r="56" spans="1:18" s="85" customFormat="1" ht="15.75" hidden="1" outlineLevel="2">
      <c r="A56" s="83"/>
      <c r="B56" s="102" t="s">
        <v>119</v>
      </c>
      <c r="C56" s="201"/>
      <c r="D56" s="107"/>
      <c r="E56" s="105"/>
      <c r="F56" s="98"/>
      <c r="G56" s="98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1:18" s="85" customFormat="1" ht="15.75" hidden="1" outlineLevel="1" collapsed="1">
      <c r="A57" s="83"/>
      <c r="B57" s="108" t="s">
        <v>120</v>
      </c>
      <c r="C57" s="200"/>
      <c r="D57" s="100"/>
      <c r="E57" s="99"/>
      <c r="F57" s="202" t="s">
        <v>69</v>
      </c>
      <c r="G57" s="202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</row>
    <row r="58" spans="1:18" s="85" customFormat="1" ht="15.75" hidden="1" outlineLevel="2">
      <c r="A58" s="83"/>
      <c r="B58" s="102" t="s">
        <v>119</v>
      </c>
      <c r="C58" s="205"/>
      <c r="D58" s="104"/>
      <c r="E58" s="105"/>
      <c r="F58" s="105"/>
      <c r="G58" s="105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</row>
    <row r="59" spans="1:18" ht="15.75" hidden="1" outlineLevel="2">
      <c r="A59" s="110"/>
      <c r="B59" s="86" t="s">
        <v>121</v>
      </c>
      <c r="C59" s="205"/>
      <c r="D59" s="104"/>
      <c r="E59" s="105"/>
      <c r="F59" s="110"/>
      <c r="G59" s="110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</row>
    <row r="60" spans="1:18" ht="15.75" hidden="1" outlineLevel="2">
      <c r="A60" s="110"/>
      <c r="B60" s="86"/>
      <c r="C60" s="201"/>
      <c r="D60" s="107"/>
      <c r="E60" s="105"/>
      <c r="F60" s="110"/>
      <c r="G60" s="110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</row>
    <row r="61" spans="1:18" ht="15.75">
      <c r="A61" s="110"/>
      <c r="B61" s="221" t="s">
        <v>123</v>
      </c>
      <c r="C61" s="222"/>
      <c r="D61" s="222"/>
      <c r="E61" s="222"/>
      <c r="F61" s="222"/>
      <c r="G61" s="222"/>
      <c r="H61" s="97">
        <f>SUM(H62+H72)</f>
        <v>2460400.34</v>
      </c>
      <c r="I61" s="97">
        <f>SUM(I62+I72)</f>
        <v>1268908.3399999999</v>
      </c>
      <c r="J61" s="97">
        <f>SUM(J62+J72)</f>
        <v>0</v>
      </c>
      <c r="K61" s="97">
        <f>SUM(K62+K72)</f>
        <v>0</v>
      </c>
      <c r="L61" s="97">
        <f>SUM(L62+L72)</f>
        <v>1191492</v>
      </c>
      <c r="M61" s="97">
        <f>SUM(M72)</f>
        <v>0</v>
      </c>
      <c r="N61" s="97"/>
      <c r="O61" s="97"/>
      <c r="P61" s="97"/>
      <c r="Q61" s="97"/>
      <c r="R61" s="97">
        <f>SUM(R72+R62)</f>
        <v>407728.51</v>
      </c>
    </row>
    <row r="62" spans="1:18" ht="15.75" outlineLevel="1">
      <c r="A62" s="110"/>
      <c r="B62" s="204" t="s">
        <v>112</v>
      </c>
      <c r="C62" s="204"/>
      <c r="D62" s="204"/>
      <c r="E62" s="204"/>
      <c r="F62" s="204"/>
      <c r="G62" s="204"/>
      <c r="H62" s="114">
        <f>SUM(H63+H66)</f>
        <v>750400.3400000001</v>
      </c>
      <c r="I62" s="114">
        <f>SUM(I63+I66)</f>
        <v>658908.34</v>
      </c>
      <c r="J62" s="114">
        <f>SUM(J63+J66)</f>
        <v>0</v>
      </c>
      <c r="K62" s="114">
        <f>SUM(K63+K66)</f>
        <v>0</v>
      </c>
      <c r="L62" s="114">
        <f>SUM(L63+L66)</f>
        <v>91492</v>
      </c>
      <c r="M62" s="114"/>
      <c r="N62" s="114"/>
      <c r="O62" s="114"/>
      <c r="P62" s="114"/>
      <c r="Q62" s="114"/>
      <c r="R62" s="114">
        <f>SUM(R66)</f>
        <v>5300</v>
      </c>
    </row>
    <row r="63" spans="1:18" s="85" customFormat="1" ht="15.75" outlineLevel="1">
      <c r="A63" s="83"/>
      <c r="B63" s="99" t="s">
        <v>118</v>
      </c>
      <c r="C63" s="212" t="s">
        <v>131</v>
      </c>
      <c r="D63" s="100">
        <v>2008</v>
      </c>
      <c r="E63" s="99">
        <v>2013</v>
      </c>
      <c r="F63" s="202" t="s">
        <v>69</v>
      </c>
      <c r="G63" s="202"/>
      <c r="H63" s="101">
        <f aca="true" t="shared" si="2" ref="H63:L64">SUM(H64)</f>
        <v>553914.54</v>
      </c>
      <c r="I63" s="101">
        <f t="shared" si="2"/>
        <v>477814.54</v>
      </c>
      <c r="J63" s="101">
        <f>SUM(J64)</f>
        <v>0</v>
      </c>
      <c r="K63" s="101">
        <f t="shared" si="2"/>
        <v>0</v>
      </c>
      <c r="L63" s="101">
        <f t="shared" si="2"/>
        <v>76100</v>
      </c>
      <c r="M63" s="101"/>
      <c r="N63" s="101"/>
      <c r="O63" s="101"/>
      <c r="P63" s="101"/>
      <c r="Q63" s="101"/>
      <c r="R63" s="96"/>
    </row>
    <row r="64" spans="1:18" s="85" customFormat="1" ht="15.75" outlineLevel="2">
      <c r="A64" s="83"/>
      <c r="B64" s="102" t="s">
        <v>119</v>
      </c>
      <c r="C64" s="213"/>
      <c r="D64" s="104"/>
      <c r="E64" s="105"/>
      <c r="F64" s="98">
        <v>754</v>
      </c>
      <c r="G64" s="98">
        <v>75405</v>
      </c>
      <c r="H64" s="96">
        <f t="shared" si="2"/>
        <v>553914.54</v>
      </c>
      <c r="I64" s="96">
        <f t="shared" si="2"/>
        <v>477814.54</v>
      </c>
      <c r="J64" s="96">
        <f t="shared" si="2"/>
        <v>0</v>
      </c>
      <c r="K64" s="96">
        <f t="shared" si="2"/>
        <v>0</v>
      </c>
      <c r="L64" s="96">
        <f t="shared" si="2"/>
        <v>76100</v>
      </c>
      <c r="M64" s="96"/>
      <c r="N64" s="96"/>
      <c r="O64" s="96"/>
      <c r="P64" s="96"/>
      <c r="Q64" s="96"/>
      <c r="R64" s="96"/>
    </row>
    <row r="65" spans="1:18" s="85" customFormat="1" ht="94.5" outlineLevel="2">
      <c r="A65" s="83"/>
      <c r="B65" s="106" t="s">
        <v>140</v>
      </c>
      <c r="C65" s="215"/>
      <c r="D65" s="107"/>
      <c r="E65" s="105"/>
      <c r="F65" s="98"/>
      <c r="G65" s="98"/>
      <c r="H65" s="96">
        <f>SUM(I65+J65+K65+L65)</f>
        <v>553914.54</v>
      </c>
      <c r="I65" s="96">
        <v>477814.54</v>
      </c>
      <c r="J65" s="96">
        <v>0</v>
      </c>
      <c r="K65" s="96">
        <v>0</v>
      </c>
      <c r="L65" s="96">
        <v>76100</v>
      </c>
      <c r="M65" s="96"/>
      <c r="N65" s="96"/>
      <c r="O65" s="96"/>
      <c r="P65" s="96"/>
      <c r="Q65" s="96"/>
      <c r="R65" s="96">
        <v>0</v>
      </c>
    </row>
    <row r="66" spans="1:18" s="85" customFormat="1" ht="15.75" outlineLevel="1" collapsed="1">
      <c r="A66" s="83"/>
      <c r="B66" s="108" t="s">
        <v>120</v>
      </c>
      <c r="C66" s="212" t="s">
        <v>131</v>
      </c>
      <c r="D66" s="100">
        <v>2010</v>
      </c>
      <c r="E66" s="99">
        <v>2013</v>
      </c>
      <c r="F66" s="202" t="s">
        <v>69</v>
      </c>
      <c r="G66" s="202"/>
      <c r="H66" s="101">
        <f>SUM(H70)</f>
        <v>196485.8</v>
      </c>
      <c r="I66" s="101">
        <f>SUM(I70)</f>
        <v>181093.8</v>
      </c>
      <c r="J66" s="101">
        <f>SUM(J70)</f>
        <v>0</v>
      </c>
      <c r="K66" s="101">
        <f>SUM(K70)</f>
        <v>0</v>
      </c>
      <c r="L66" s="101">
        <f>SUM(L70)</f>
        <v>15392</v>
      </c>
      <c r="M66" s="101"/>
      <c r="N66" s="101"/>
      <c r="O66" s="101"/>
      <c r="P66" s="101"/>
      <c r="Q66" s="101"/>
      <c r="R66" s="101">
        <f>SUM(R70)</f>
        <v>5300</v>
      </c>
    </row>
    <row r="67" spans="1:18" s="85" customFormat="1" ht="15" customHeight="1" hidden="1" outlineLevel="2">
      <c r="A67" s="83"/>
      <c r="B67" s="102" t="s">
        <v>119</v>
      </c>
      <c r="C67" s="213"/>
      <c r="D67" s="104"/>
      <c r="E67" s="105"/>
      <c r="F67" s="105"/>
      <c r="G67" s="105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1:18" ht="15.75" customHeight="1" hidden="1" outlineLevel="2">
      <c r="A68" s="110"/>
      <c r="B68" s="86" t="s">
        <v>121</v>
      </c>
      <c r="C68" s="213"/>
      <c r="D68" s="104"/>
      <c r="E68" s="105"/>
      <c r="F68" s="110"/>
      <c r="G68" s="110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</row>
    <row r="69" spans="1:18" ht="15.75" customHeight="1" hidden="1" outlineLevel="2">
      <c r="A69" s="110"/>
      <c r="B69" s="86"/>
      <c r="C69" s="213"/>
      <c r="D69" s="107"/>
      <c r="E69" s="105"/>
      <c r="F69" s="110"/>
      <c r="G69" s="110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</row>
    <row r="70" spans="1:19" ht="15.75" customHeight="1" outlineLevel="2">
      <c r="A70" s="110"/>
      <c r="B70" s="102" t="s">
        <v>119</v>
      </c>
      <c r="C70" s="213"/>
      <c r="D70" s="107"/>
      <c r="E70" s="105"/>
      <c r="F70" s="124">
        <v>710</v>
      </c>
      <c r="G70" s="124">
        <v>71004</v>
      </c>
      <c r="H70" s="96">
        <f>SUM(H71)</f>
        <v>196485.8</v>
      </c>
      <c r="I70" s="96">
        <f>SUM(I71)</f>
        <v>181093.8</v>
      </c>
      <c r="J70" s="96">
        <v>0</v>
      </c>
      <c r="K70" s="96">
        <f>SUM(K71)</f>
        <v>0</v>
      </c>
      <c r="L70" s="96">
        <f>SUM(L71)</f>
        <v>15392</v>
      </c>
      <c r="M70" s="96"/>
      <c r="N70" s="96"/>
      <c r="O70" s="96"/>
      <c r="P70" s="96"/>
      <c r="Q70" s="96"/>
      <c r="R70" s="96">
        <f>SUM(R71)</f>
        <v>5300</v>
      </c>
      <c r="S70" s="90"/>
    </row>
    <row r="71" spans="1:18" ht="88.5" customHeight="1" outlineLevel="2">
      <c r="A71" s="110"/>
      <c r="B71" s="125" t="s">
        <v>142</v>
      </c>
      <c r="C71" s="214"/>
      <c r="D71" s="107"/>
      <c r="E71" s="105"/>
      <c r="F71" s="124"/>
      <c r="G71" s="124"/>
      <c r="H71" s="96">
        <f>SUM(J71+K71+I71+L71)</f>
        <v>196485.8</v>
      </c>
      <c r="I71" s="96">
        <v>181093.8</v>
      </c>
      <c r="J71" s="96">
        <v>0</v>
      </c>
      <c r="K71" s="96">
        <v>0</v>
      </c>
      <c r="L71" s="96">
        <v>15392</v>
      </c>
      <c r="M71" s="96"/>
      <c r="N71" s="96"/>
      <c r="O71" s="96"/>
      <c r="P71" s="96"/>
      <c r="Q71" s="96"/>
      <c r="R71" s="96">
        <v>5300</v>
      </c>
    </row>
    <row r="72" spans="1:18" ht="14.25" customHeight="1" outlineLevel="1">
      <c r="A72" s="110"/>
      <c r="B72" s="204" t="s">
        <v>113</v>
      </c>
      <c r="C72" s="204"/>
      <c r="D72" s="204"/>
      <c r="E72" s="204"/>
      <c r="F72" s="204"/>
      <c r="G72" s="204"/>
      <c r="H72" s="114">
        <f>SUM(H73+H79+H84+H89+H94)</f>
        <v>1710000</v>
      </c>
      <c r="I72" s="114">
        <f>SUM(I89)</f>
        <v>610000</v>
      </c>
      <c r="J72" s="114">
        <f>SUM(J73+J79)</f>
        <v>0</v>
      </c>
      <c r="K72" s="114">
        <f>SUM(K73+K79+K84+K89+K94)</f>
        <v>0</v>
      </c>
      <c r="L72" s="114">
        <f>SUM(L89+L94)</f>
        <v>1100000</v>
      </c>
      <c r="M72" s="114">
        <f>SUM(M73)</f>
        <v>0</v>
      </c>
      <c r="N72" s="114"/>
      <c r="O72" s="114"/>
      <c r="P72" s="114"/>
      <c r="Q72" s="114"/>
      <c r="R72" s="114">
        <f>SUM(R74+R79+R84+R89+R94)</f>
        <v>402428.51</v>
      </c>
    </row>
    <row r="73" spans="1:18" s="85" customFormat="1" ht="15.75" hidden="1" outlineLevel="1" collapsed="1">
      <c r="A73" s="83"/>
      <c r="B73" s="108" t="s">
        <v>118</v>
      </c>
      <c r="C73" s="212" t="s">
        <v>131</v>
      </c>
      <c r="D73" s="109">
        <v>2011</v>
      </c>
      <c r="E73" s="99">
        <v>2012</v>
      </c>
      <c r="F73" s="202" t="s">
        <v>69</v>
      </c>
      <c r="G73" s="202"/>
      <c r="H73" s="101">
        <f aca="true" t="shared" si="3" ref="H73:M73">SUM(H74)</f>
        <v>0</v>
      </c>
      <c r="I73" s="101">
        <f>SUM(I74)</f>
        <v>0</v>
      </c>
      <c r="J73" s="101">
        <f t="shared" si="3"/>
        <v>0</v>
      </c>
      <c r="K73" s="101">
        <f t="shared" si="3"/>
        <v>0</v>
      </c>
      <c r="L73" s="101">
        <f t="shared" si="3"/>
        <v>0</v>
      </c>
      <c r="M73" s="101">
        <f t="shared" si="3"/>
        <v>0</v>
      </c>
      <c r="N73" s="101"/>
      <c r="O73" s="101"/>
      <c r="P73" s="101"/>
      <c r="Q73" s="101"/>
      <c r="R73" s="101">
        <f>SUM(R74)</f>
        <v>0</v>
      </c>
    </row>
    <row r="74" spans="1:18" s="85" customFormat="1" ht="15" customHeight="1" hidden="1" outlineLevel="2">
      <c r="A74" s="83"/>
      <c r="B74" s="102" t="s">
        <v>119</v>
      </c>
      <c r="C74" s="213"/>
      <c r="D74" s="109"/>
      <c r="E74" s="105"/>
      <c r="F74" s="126" t="s">
        <v>144</v>
      </c>
      <c r="G74" s="126" t="s">
        <v>145</v>
      </c>
      <c r="H74" s="96">
        <f>SUM(I74+J74+K74)</f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/>
      <c r="O74" s="96"/>
      <c r="P74" s="96"/>
      <c r="Q74" s="96"/>
      <c r="R74" s="96">
        <v>0</v>
      </c>
    </row>
    <row r="75" spans="1:18" s="85" customFormat="1" ht="24.75" customHeight="1" hidden="1" outlineLevel="2">
      <c r="A75" s="83"/>
      <c r="B75" s="121" t="s">
        <v>150</v>
      </c>
      <c r="C75" s="213"/>
      <c r="D75" s="109"/>
      <c r="E75" s="105"/>
      <c r="F75" s="127"/>
      <c r="G75" s="127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</row>
    <row r="76" spans="1:18" s="85" customFormat="1" ht="15.75" customHeight="1" hidden="1" outlineLevel="2">
      <c r="A76" s="83"/>
      <c r="B76" s="123" t="s">
        <v>143</v>
      </c>
      <c r="C76" s="213"/>
      <c r="D76" s="109"/>
      <c r="E76" s="105"/>
      <c r="F76" s="127"/>
      <c r="G76" s="127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</row>
    <row r="77" spans="1:18" s="85" customFormat="1" ht="0.75" customHeight="1" hidden="1" outlineLevel="2">
      <c r="A77" s="83"/>
      <c r="B77" s="113" t="s">
        <v>134</v>
      </c>
      <c r="C77" s="213"/>
      <c r="D77" s="109"/>
      <c r="E77" s="105"/>
      <c r="F77" s="128"/>
      <c r="G77" s="128"/>
      <c r="H77" s="96">
        <f>SUM(I77:M77)</f>
        <v>0</v>
      </c>
      <c r="I77" s="96">
        <v>0</v>
      </c>
      <c r="J77" s="96">
        <v>0</v>
      </c>
      <c r="K77" s="96"/>
      <c r="L77" s="96"/>
      <c r="M77" s="96"/>
      <c r="N77" s="96"/>
      <c r="O77" s="96"/>
      <c r="P77" s="96"/>
      <c r="Q77" s="96"/>
      <c r="R77" s="96"/>
    </row>
    <row r="78" spans="1:18" s="85" customFormat="1" ht="0.75" customHeight="1" outlineLevel="2">
      <c r="A78" s="83"/>
      <c r="B78" s="108" t="s">
        <v>120</v>
      </c>
      <c r="C78" s="212" t="s">
        <v>131</v>
      </c>
      <c r="D78" s="100"/>
      <c r="E78" s="99"/>
      <c r="F78" s="216" t="s">
        <v>69</v>
      </c>
      <c r="G78" s="21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</row>
    <row r="79" spans="1:18" s="85" customFormat="1" ht="13.5" customHeight="1" hidden="1" outlineLevel="2">
      <c r="A79" s="83"/>
      <c r="B79" s="102" t="s">
        <v>119</v>
      </c>
      <c r="C79" s="213"/>
      <c r="D79" s="104">
        <v>2011</v>
      </c>
      <c r="E79" s="99">
        <v>2012</v>
      </c>
      <c r="F79" s="127">
        <v>600</v>
      </c>
      <c r="G79" s="127">
        <v>60014</v>
      </c>
      <c r="H79" s="96">
        <v>0</v>
      </c>
      <c r="I79" s="96">
        <v>0</v>
      </c>
      <c r="J79" s="96">
        <v>0</v>
      </c>
      <c r="K79" s="96">
        <v>0</v>
      </c>
      <c r="L79" s="96"/>
      <c r="M79" s="96"/>
      <c r="N79" s="96"/>
      <c r="O79" s="96"/>
      <c r="P79" s="96"/>
      <c r="Q79" s="96"/>
      <c r="R79" s="96">
        <v>0</v>
      </c>
    </row>
    <row r="80" spans="1:18" s="85" customFormat="1" ht="15.75" hidden="1" outlineLevel="2">
      <c r="A80" s="129"/>
      <c r="B80" s="217" t="s">
        <v>151</v>
      </c>
      <c r="C80" s="213"/>
      <c r="D80" s="104"/>
      <c r="E80" s="105"/>
      <c r="F80" s="128"/>
      <c r="G80" s="128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</row>
    <row r="81" spans="1:18" s="85" customFormat="1" ht="15.75" hidden="1" outlineLevel="2">
      <c r="A81" s="130"/>
      <c r="B81" s="218"/>
      <c r="C81" s="213"/>
      <c r="D81" s="107"/>
      <c r="E81" s="105"/>
      <c r="F81" s="128"/>
      <c r="G81" s="128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</row>
    <row r="82" spans="1:18" s="85" customFormat="1" ht="15.75" hidden="1" outlineLevel="2">
      <c r="A82" s="83"/>
      <c r="B82" s="131" t="s">
        <v>141</v>
      </c>
      <c r="C82" s="104"/>
      <c r="D82" s="104"/>
      <c r="E82" s="105"/>
      <c r="F82" s="132"/>
      <c r="G82" s="132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</row>
    <row r="83" spans="1:18" s="85" customFormat="1" ht="15.75" hidden="1" outlineLevel="2">
      <c r="A83" s="83"/>
      <c r="B83" s="131" t="s">
        <v>135</v>
      </c>
      <c r="C83" s="104"/>
      <c r="D83" s="104"/>
      <c r="E83" s="105"/>
      <c r="F83" s="132"/>
      <c r="G83" s="132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</row>
    <row r="84" spans="1:18" s="85" customFormat="1" ht="15.75" hidden="1" outlineLevel="2">
      <c r="A84" s="83"/>
      <c r="B84" s="102" t="s">
        <v>119</v>
      </c>
      <c r="C84" s="213"/>
      <c r="D84" s="104">
        <v>2011</v>
      </c>
      <c r="E84" s="99">
        <v>2012</v>
      </c>
      <c r="F84" s="105">
        <v>600</v>
      </c>
      <c r="G84" s="105">
        <v>60016</v>
      </c>
      <c r="H84" s="96">
        <f>SUM(K84+J84+I84+L84)</f>
        <v>0</v>
      </c>
      <c r="I84" s="96">
        <v>0</v>
      </c>
      <c r="J84" s="96">
        <v>0</v>
      </c>
      <c r="K84" s="96">
        <v>0</v>
      </c>
      <c r="L84" s="96">
        <v>0</v>
      </c>
      <c r="M84" s="96"/>
      <c r="N84" s="96"/>
      <c r="O84" s="96"/>
      <c r="P84" s="96"/>
      <c r="Q84" s="96"/>
      <c r="R84" s="96">
        <v>0</v>
      </c>
    </row>
    <row r="85" spans="1:18" s="85" customFormat="1" ht="15" customHeight="1" hidden="1" outlineLevel="2">
      <c r="A85" s="83"/>
      <c r="B85" s="219" t="s">
        <v>146</v>
      </c>
      <c r="C85" s="213"/>
      <c r="D85" s="104"/>
      <c r="E85" s="105"/>
      <c r="F85" s="110"/>
      <c r="G85" s="110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</row>
    <row r="86" spans="1:18" s="85" customFormat="1" ht="15.75" hidden="1" outlineLevel="2">
      <c r="A86" s="83"/>
      <c r="B86" s="220"/>
      <c r="C86" s="213"/>
      <c r="D86" s="107"/>
      <c r="E86" s="105"/>
      <c r="F86" s="110"/>
      <c r="G86" s="110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</row>
    <row r="87" spans="1:18" s="85" customFormat="1" ht="15.75" hidden="1" outlineLevel="2">
      <c r="A87" s="83"/>
      <c r="B87" s="131" t="s">
        <v>141</v>
      </c>
      <c r="C87" s="104"/>
      <c r="D87" s="104"/>
      <c r="E87" s="105"/>
      <c r="F87" s="133"/>
      <c r="G87" s="133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</row>
    <row r="88" spans="1:18" s="85" customFormat="1" ht="18" customHeight="1" outlineLevel="2">
      <c r="A88" s="83"/>
      <c r="B88" s="108" t="s">
        <v>118</v>
      </c>
      <c r="C88" s="212" t="s">
        <v>131</v>
      </c>
      <c r="D88" s="100"/>
      <c r="E88" s="99"/>
      <c r="F88" s="216" t="s">
        <v>69</v>
      </c>
      <c r="G88" s="21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</row>
    <row r="89" spans="1:18" s="85" customFormat="1" ht="15.75" outlineLevel="2">
      <c r="A89" s="83"/>
      <c r="B89" s="102" t="s">
        <v>119</v>
      </c>
      <c r="C89" s="213"/>
      <c r="D89" s="104">
        <v>2012</v>
      </c>
      <c r="E89" s="99">
        <v>2013</v>
      </c>
      <c r="F89" s="127">
        <v>801</v>
      </c>
      <c r="G89" s="127">
        <v>80101</v>
      </c>
      <c r="H89" s="96">
        <f>SUM(I89+L89)</f>
        <v>1710000</v>
      </c>
      <c r="I89" s="96">
        <v>610000</v>
      </c>
      <c r="J89" s="96">
        <v>0</v>
      </c>
      <c r="K89" s="96">
        <v>0</v>
      </c>
      <c r="L89" s="96">
        <v>1100000</v>
      </c>
      <c r="M89" s="96"/>
      <c r="N89" s="96"/>
      <c r="O89" s="96"/>
      <c r="P89" s="96"/>
      <c r="Q89" s="96"/>
      <c r="R89" s="96">
        <v>402428.51</v>
      </c>
    </row>
    <row r="90" spans="1:18" s="85" customFormat="1" ht="15.75" outlineLevel="2">
      <c r="A90" s="83"/>
      <c r="B90" s="217" t="s">
        <v>147</v>
      </c>
      <c r="C90" s="213"/>
      <c r="D90" s="104"/>
      <c r="E90" s="105"/>
      <c r="F90" s="128"/>
      <c r="G90" s="128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</row>
    <row r="91" spans="1:18" s="85" customFormat="1" ht="15.75" outlineLevel="2">
      <c r="A91" s="83"/>
      <c r="B91" s="218"/>
      <c r="C91" s="213"/>
      <c r="D91" s="107"/>
      <c r="E91" s="105"/>
      <c r="F91" s="128"/>
      <c r="G91" s="128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</row>
    <row r="92" spans="1:18" s="85" customFormat="1" ht="15.75" outlineLevel="2">
      <c r="A92" s="83"/>
      <c r="B92" s="131" t="s">
        <v>149</v>
      </c>
      <c r="C92" s="104"/>
      <c r="D92" s="104"/>
      <c r="E92" s="105"/>
      <c r="F92" s="132"/>
      <c r="G92" s="132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</row>
    <row r="93" spans="1:18" s="85" customFormat="1" ht="15.75" hidden="1" outlineLevel="2">
      <c r="A93" s="83"/>
      <c r="B93" s="108" t="s">
        <v>152</v>
      </c>
      <c r="C93" s="212" t="s">
        <v>131</v>
      </c>
      <c r="D93" s="100"/>
      <c r="E93" s="99"/>
      <c r="F93" s="216" t="s">
        <v>69</v>
      </c>
      <c r="G93" s="21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</row>
    <row r="94" spans="1:18" s="85" customFormat="1" ht="15.75" hidden="1" outlineLevel="2">
      <c r="A94" s="83"/>
      <c r="B94" s="102" t="s">
        <v>119</v>
      </c>
      <c r="C94" s="213"/>
      <c r="D94" s="104">
        <v>2012</v>
      </c>
      <c r="E94" s="99">
        <v>2013</v>
      </c>
      <c r="F94" s="127">
        <v>600</v>
      </c>
      <c r="G94" s="127">
        <v>60016</v>
      </c>
      <c r="H94" s="96">
        <f>SUM(K94+L94)</f>
        <v>0</v>
      </c>
      <c r="I94" s="96">
        <v>0</v>
      </c>
      <c r="J94" s="96">
        <v>0</v>
      </c>
      <c r="K94" s="96">
        <v>0</v>
      </c>
      <c r="L94" s="96">
        <v>0</v>
      </c>
      <c r="M94" s="96"/>
      <c r="N94" s="96"/>
      <c r="O94" s="96"/>
      <c r="P94" s="96"/>
      <c r="Q94" s="96"/>
      <c r="R94" s="96">
        <v>0</v>
      </c>
    </row>
    <row r="95" spans="1:18" s="85" customFormat="1" ht="15.75" hidden="1" outlineLevel="2">
      <c r="A95" s="83"/>
      <c r="B95" s="217" t="s">
        <v>153</v>
      </c>
      <c r="C95" s="213"/>
      <c r="D95" s="104"/>
      <c r="E95" s="105"/>
      <c r="F95" s="128"/>
      <c r="G95" s="128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</row>
    <row r="96" spans="1:18" s="85" customFormat="1" ht="22.5" customHeight="1" hidden="1" outlineLevel="2">
      <c r="A96" s="83"/>
      <c r="B96" s="218"/>
      <c r="C96" s="213"/>
      <c r="D96" s="107"/>
      <c r="E96" s="105"/>
      <c r="F96" s="128"/>
      <c r="G96" s="128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</row>
    <row r="97" spans="1:18" s="85" customFormat="1" ht="15.75" hidden="1" outlineLevel="2">
      <c r="A97" s="83"/>
      <c r="B97" s="131" t="s">
        <v>141</v>
      </c>
      <c r="C97" s="104"/>
      <c r="D97" s="104"/>
      <c r="E97" s="105"/>
      <c r="F97" s="132"/>
      <c r="G97" s="132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</row>
    <row r="98" spans="1:18" s="85" customFormat="1" ht="15.75" outlineLevel="2">
      <c r="A98" s="83"/>
      <c r="B98" s="131"/>
      <c r="C98" s="104"/>
      <c r="D98" s="104"/>
      <c r="E98" s="105"/>
      <c r="F98" s="132"/>
      <c r="G98" s="132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</row>
    <row r="99" spans="1:18" s="85" customFormat="1" ht="15.75" outlineLevel="2">
      <c r="A99" s="83"/>
      <c r="B99" s="131"/>
      <c r="C99" s="104"/>
      <c r="D99" s="104"/>
      <c r="E99" s="105"/>
      <c r="F99" s="132"/>
      <c r="G99" s="132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</row>
    <row r="100" spans="1:18" s="85" customFormat="1" ht="14.25" customHeight="1" outlineLevel="1" collapsed="1">
      <c r="A100" s="83"/>
      <c r="B100" s="108"/>
      <c r="C100" s="200"/>
      <c r="D100" s="100"/>
      <c r="E100" s="99"/>
      <c r="F100" s="202"/>
      <c r="G100" s="202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</row>
    <row r="101" spans="1:18" s="85" customFormat="1" ht="15.75" hidden="1" outlineLevel="2">
      <c r="A101" s="83"/>
      <c r="B101" s="102"/>
      <c r="C101" s="205"/>
      <c r="D101" s="104"/>
      <c r="E101" s="105"/>
      <c r="F101" s="105"/>
      <c r="G101" s="105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</row>
    <row r="102" spans="1:18" ht="15.75" hidden="1" outlineLevel="2">
      <c r="A102" s="110"/>
      <c r="B102" s="86"/>
      <c r="C102" s="205"/>
      <c r="D102" s="104"/>
      <c r="E102" s="105"/>
      <c r="F102" s="110"/>
      <c r="G102" s="110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</row>
    <row r="103" spans="1:18" ht="15.75" hidden="1" outlineLevel="2">
      <c r="A103" s="110"/>
      <c r="B103" s="86"/>
      <c r="C103" s="201"/>
      <c r="D103" s="107"/>
      <c r="E103" s="105"/>
      <c r="F103" s="110"/>
      <c r="G103" s="110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</row>
    <row r="104" spans="1:18" ht="49.5" customHeight="1">
      <c r="A104" s="110"/>
      <c r="B104" s="206" t="s">
        <v>124</v>
      </c>
      <c r="C104" s="207"/>
      <c r="D104" s="207"/>
      <c r="E104" s="207"/>
      <c r="F104" s="207"/>
      <c r="G104" s="208"/>
      <c r="H104" s="97">
        <f aca="true" t="shared" si="4" ref="H104:R104">SUM(H105)</f>
        <v>2844835.33</v>
      </c>
      <c r="I104" s="97">
        <f t="shared" si="4"/>
        <v>446873.33</v>
      </c>
      <c r="J104" s="97">
        <f t="shared" si="4"/>
        <v>0</v>
      </c>
      <c r="K104" s="97">
        <f t="shared" si="4"/>
        <v>0</v>
      </c>
      <c r="L104" s="97">
        <f t="shared" si="4"/>
        <v>456470</v>
      </c>
      <c r="M104" s="97">
        <f t="shared" si="4"/>
        <v>467640</v>
      </c>
      <c r="N104" s="97">
        <f t="shared" si="4"/>
        <v>479221</v>
      </c>
      <c r="O104" s="97">
        <f t="shared" si="4"/>
        <v>491215</v>
      </c>
      <c r="P104" s="97">
        <f t="shared" si="4"/>
        <v>503416</v>
      </c>
      <c r="Q104" s="97">
        <f>SUM(Q105)</f>
        <v>0</v>
      </c>
      <c r="R104" s="97">
        <f t="shared" si="4"/>
        <v>0</v>
      </c>
    </row>
    <row r="105" spans="1:19" ht="15.75" outlineLevel="1">
      <c r="A105" s="110"/>
      <c r="B105" s="204" t="s">
        <v>112</v>
      </c>
      <c r="C105" s="204"/>
      <c r="D105" s="204"/>
      <c r="E105" s="204"/>
      <c r="F105" s="204"/>
      <c r="G105" s="204"/>
      <c r="H105" s="114">
        <f>SUM(H107+H112)</f>
        <v>2844835.33</v>
      </c>
      <c r="I105" s="114">
        <f>SUM(I107+I112)</f>
        <v>446873.33</v>
      </c>
      <c r="J105" s="114">
        <f>SUM(J107)</f>
        <v>0</v>
      </c>
      <c r="K105" s="114">
        <f aca="true" t="shared" si="5" ref="K105:R105">SUM(K107+K112)</f>
        <v>0</v>
      </c>
      <c r="L105" s="114">
        <f t="shared" si="5"/>
        <v>456470</v>
      </c>
      <c r="M105" s="114">
        <f t="shared" si="5"/>
        <v>467640</v>
      </c>
      <c r="N105" s="114">
        <f t="shared" si="5"/>
        <v>479221</v>
      </c>
      <c r="O105" s="114">
        <f t="shared" si="5"/>
        <v>491215</v>
      </c>
      <c r="P105" s="114">
        <f t="shared" si="5"/>
        <v>503416</v>
      </c>
      <c r="Q105" s="114">
        <f t="shared" si="5"/>
        <v>0</v>
      </c>
      <c r="R105" s="114">
        <f t="shared" si="5"/>
        <v>0</v>
      </c>
      <c r="S105" s="89"/>
    </row>
    <row r="106" spans="1:18" s="85" customFormat="1" ht="15.75" outlineLevel="2">
      <c r="A106" s="83"/>
      <c r="B106" s="108" t="s">
        <v>125</v>
      </c>
      <c r="C106" s="103"/>
      <c r="D106" s="100"/>
      <c r="E106" s="99"/>
      <c r="F106" s="99"/>
      <c r="G106" s="99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</row>
    <row r="107" spans="1:18" s="85" customFormat="1" ht="15.75" outlineLevel="2">
      <c r="A107" s="83"/>
      <c r="B107" s="209" t="s">
        <v>139</v>
      </c>
      <c r="C107" s="212" t="s">
        <v>131</v>
      </c>
      <c r="D107" s="100">
        <v>2011</v>
      </c>
      <c r="E107" s="99">
        <v>2017</v>
      </c>
      <c r="F107" s="99">
        <v>900</v>
      </c>
      <c r="G107" s="99">
        <v>90015</v>
      </c>
      <c r="H107" s="96">
        <f>SUM(I107+J107+K107+L107+M107+N107+O107+P107)</f>
        <v>2844835.33</v>
      </c>
      <c r="I107" s="116">
        <v>446873.33</v>
      </c>
      <c r="J107" s="96">
        <v>0</v>
      </c>
      <c r="K107" s="96">
        <v>0</v>
      </c>
      <c r="L107" s="96">
        <v>456470</v>
      </c>
      <c r="M107" s="96">
        <v>467640</v>
      </c>
      <c r="N107" s="96">
        <v>479221</v>
      </c>
      <c r="O107" s="96">
        <v>491215</v>
      </c>
      <c r="P107" s="96">
        <v>503416</v>
      </c>
      <c r="Q107" s="96">
        <v>0</v>
      </c>
      <c r="R107" s="96">
        <v>0</v>
      </c>
    </row>
    <row r="108" spans="1:18" s="85" customFormat="1" ht="15.75" outlineLevel="2">
      <c r="A108" s="83"/>
      <c r="B108" s="210"/>
      <c r="C108" s="232"/>
      <c r="D108" s="100"/>
      <c r="E108" s="99"/>
      <c r="F108" s="99"/>
      <c r="G108" s="99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</row>
    <row r="109" spans="1:18" s="85" customFormat="1" ht="15.75" outlineLevel="2">
      <c r="A109" s="83"/>
      <c r="B109" s="211"/>
      <c r="C109" s="232"/>
      <c r="D109" s="100"/>
      <c r="E109" s="99"/>
      <c r="F109" s="99"/>
      <c r="G109" s="99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</row>
    <row r="110" spans="1:18" s="85" customFormat="1" ht="14.25" customHeight="1" outlineLevel="2">
      <c r="A110" s="83"/>
      <c r="B110" s="135" t="s">
        <v>133</v>
      </c>
      <c r="C110" s="214"/>
      <c r="D110" s="100"/>
      <c r="E110" s="99"/>
      <c r="F110" s="99"/>
      <c r="G110" s="99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</row>
    <row r="111" spans="1:18" s="85" customFormat="1" ht="15.75" hidden="1" outlineLevel="2">
      <c r="A111" s="83"/>
      <c r="B111" s="108" t="s">
        <v>126</v>
      </c>
      <c r="C111" s="136"/>
      <c r="D111" s="100"/>
      <c r="E111" s="99"/>
      <c r="F111" s="99"/>
      <c r="G111" s="99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</row>
    <row r="112" spans="1:18" s="85" customFormat="1" ht="47.25" hidden="1" outlineLevel="2">
      <c r="A112" s="83"/>
      <c r="B112" s="134" t="s">
        <v>148</v>
      </c>
      <c r="C112" s="137" t="s">
        <v>131</v>
      </c>
      <c r="D112" s="138">
        <v>2010</v>
      </c>
      <c r="E112" s="139">
        <v>2018</v>
      </c>
      <c r="F112" s="139">
        <v>750</v>
      </c>
      <c r="G112" s="139">
        <v>75023</v>
      </c>
      <c r="H112" s="140">
        <v>0</v>
      </c>
      <c r="I112" s="140">
        <v>0</v>
      </c>
      <c r="J112" s="140">
        <v>29232</v>
      </c>
      <c r="K112" s="140">
        <v>0</v>
      </c>
      <c r="L112" s="140">
        <v>0</v>
      </c>
      <c r="M112" s="140">
        <v>0</v>
      </c>
      <c r="N112" s="140">
        <v>0</v>
      </c>
      <c r="O112" s="140">
        <v>0</v>
      </c>
      <c r="P112" s="140">
        <v>0</v>
      </c>
      <c r="Q112" s="140">
        <v>0</v>
      </c>
      <c r="R112" s="140">
        <v>0</v>
      </c>
    </row>
    <row r="113" spans="1:18" s="85" customFormat="1" ht="15.75" hidden="1" outlineLevel="2">
      <c r="A113" s="83"/>
      <c r="B113" s="135" t="s">
        <v>133</v>
      </c>
      <c r="C113" s="136"/>
      <c r="D113" s="100"/>
      <c r="E113" s="99"/>
      <c r="F113" s="99"/>
      <c r="G113" s="99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</row>
    <row r="114" spans="1:18" s="85" customFormat="1" ht="15.75" outlineLevel="2">
      <c r="A114" s="83"/>
      <c r="B114" s="135"/>
      <c r="C114" s="136"/>
      <c r="D114" s="100"/>
      <c r="E114" s="99"/>
      <c r="F114" s="99"/>
      <c r="G114" s="99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</row>
    <row r="115" spans="1:18" ht="15.75" outlineLevel="1" collapsed="1">
      <c r="A115" s="110"/>
      <c r="B115" s="204" t="s">
        <v>113</v>
      </c>
      <c r="C115" s="204"/>
      <c r="D115" s="204"/>
      <c r="E115" s="204"/>
      <c r="F115" s="204"/>
      <c r="G115" s="204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</row>
    <row r="116" spans="1:18" s="85" customFormat="1" ht="15.75" hidden="1" outlineLevel="2">
      <c r="A116" s="83"/>
      <c r="B116" s="99" t="s">
        <v>125</v>
      </c>
      <c r="C116" s="100"/>
      <c r="D116" s="100"/>
      <c r="E116" s="99"/>
      <c r="F116" s="108"/>
      <c r="G116" s="141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</row>
    <row r="117" spans="1:18" s="85" customFormat="1" ht="15.75" hidden="1" outlineLevel="2">
      <c r="A117" s="83"/>
      <c r="B117" s="108" t="s">
        <v>126</v>
      </c>
      <c r="C117" s="200"/>
      <c r="D117" s="100"/>
      <c r="E117" s="99"/>
      <c r="F117" s="108"/>
      <c r="G117" s="141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</row>
    <row r="118" spans="1:18" ht="15.75" hidden="1" outlineLevel="2">
      <c r="A118" s="110"/>
      <c r="B118" s="86"/>
      <c r="C118" s="201"/>
      <c r="D118" s="107"/>
      <c r="E118" s="105"/>
      <c r="F118" s="110"/>
      <c r="G118" s="110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</row>
    <row r="119" spans="1:18" ht="15" customHeight="1" collapsed="1">
      <c r="A119" s="110"/>
      <c r="B119" s="203" t="s">
        <v>127</v>
      </c>
      <c r="C119" s="203"/>
      <c r="D119" s="203"/>
      <c r="E119" s="203"/>
      <c r="F119" s="203"/>
      <c r="G119" s="203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</row>
    <row r="120" spans="1:18" ht="15.75" hidden="1" outlineLevel="1">
      <c r="A120" s="110"/>
      <c r="B120" s="204" t="s">
        <v>112</v>
      </c>
      <c r="C120" s="204"/>
      <c r="D120" s="204"/>
      <c r="E120" s="204"/>
      <c r="F120" s="204"/>
      <c r="G120" s="204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</row>
    <row r="121" spans="1:18" s="85" customFormat="1" ht="15.75" hidden="1" outlineLevel="2">
      <c r="A121" s="83"/>
      <c r="B121" s="99" t="s">
        <v>125</v>
      </c>
      <c r="C121" s="100"/>
      <c r="D121" s="100"/>
      <c r="E121" s="99"/>
      <c r="F121" s="202" t="s">
        <v>69</v>
      </c>
      <c r="G121" s="202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</row>
    <row r="122" spans="1:18" s="85" customFormat="1" ht="15.75" hidden="1" outlineLevel="2">
      <c r="A122" s="83"/>
      <c r="B122" s="108" t="s">
        <v>126</v>
      </c>
      <c r="C122" s="200"/>
      <c r="D122" s="100"/>
      <c r="E122" s="99"/>
      <c r="F122" s="202" t="s">
        <v>69</v>
      </c>
      <c r="G122" s="202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1:18" ht="15.75" hidden="1" outlineLevel="2">
      <c r="A123" s="110"/>
      <c r="B123" s="86"/>
      <c r="C123" s="201"/>
      <c r="D123" s="107"/>
      <c r="E123" s="105"/>
      <c r="F123" s="110"/>
      <c r="G123" s="110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</row>
    <row r="124" spans="1:18" ht="15">
      <c r="A124" s="110"/>
      <c r="B124" s="110"/>
      <c r="C124" s="110"/>
      <c r="D124" s="110"/>
      <c r="E124" s="110"/>
      <c r="F124" s="110"/>
      <c r="G124" s="110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</row>
    <row r="125" spans="1:18" ht="15">
      <c r="A125" s="110"/>
      <c r="B125" s="110"/>
      <c r="C125" s="110"/>
      <c r="D125" s="110"/>
      <c r="E125" s="110"/>
      <c r="F125" s="110"/>
      <c r="G125" s="110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1:18" ht="15">
      <c r="A126" s="142"/>
      <c r="B126" s="142" t="s">
        <v>130</v>
      </c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</row>
    <row r="127" spans="1:18" ht="1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</row>
    <row r="128" spans="1:18" ht="14.2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</sheetData>
  <sheetProtection/>
  <mergeCells count="72">
    <mergeCell ref="F93:G93"/>
    <mergeCell ref="B95:B96"/>
    <mergeCell ref="C107:C110"/>
    <mergeCell ref="H3:H4"/>
    <mergeCell ref="I3:I4"/>
    <mergeCell ref="J3:Q3"/>
    <mergeCell ref="F33:G33"/>
    <mergeCell ref="C46:C48"/>
    <mergeCell ref="F46:G46"/>
    <mergeCell ref="C49:C52"/>
    <mergeCell ref="A3:A4"/>
    <mergeCell ref="B3:B4"/>
    <mergeCell ref="C3:C4"/>
    <mergeCell ref="D3:E3"/>
    <mergeCell ref="C27:C29"/>
    <mergeCell ref="F27:G27"/>
    <mergeCell ref="B10:G10"/>
    <mergeCell ref="B11:G11"/>
    <mergeCell ref="B12:G12"/>
    <mergeCell ref="B22:B23"/>
    <mergeCell ref="R3:R4"/>
    <mergeCell ref="B6:G6"/>
    <mergeCell ref="B7:G7"/>
    <mergeCell ref="B8:G8"/>
    <mergeCell ref="F3:G3"/>
    <mergeCell ref="B9:G9"/>
    <mergeCell ref="F39:G39"/>
    <mergeCell ref="C33:C38"/>
    <mergeCell ref="F17:G17"/>
    <mergeCell ref="B13:G13"/>
    <mergeCell ref="B61:G61"/>
    <mergeCell ref="C57:C60"/>
    <mergeCell ref="F57:G57"/>
    <mergeCell ref="F49:G49"/>
    <mergeCell ref="F14:G14"/>
    <mergeCell ref="F54:G54"/>
    <mergeCell ref="C93:C96"/>
    <mergeCell ref="B44:G44"/>
    <mergeCell ref="B26:G26"/>
    <mergeCell ref="B45:G45"/>
    <mergeCell ref="B53:G53"/>
    <mergeCell ref="C14:C22"/>
    <mergeCell ref="B72:G72"/>
    <mergeCell ref="C54:C56"/>
    <mergeCell ref="B62:G62"/>
    <mergeCell ref="C39:C43"/>
    <mergeCell ref="C73:C77"/>
    <mergeCell ref="B80:B81"/>
    <mergeCell ref="B85:B86"/>
    <mergeCell ref="C88:C91"/>
    <mergeCell ref="F88:G88"/>
    <mergeCell ref="B90:B91"/>
    <mergeCell ref="C117:C118"/>
    <mergeCell ref="C66:C71"/>
    <mergeCell ref="C63:C65"/>
    <mergeCell ref="F63:G63"/>
    <mergeCell ref="C78:C81"/>
    <mergeCell ref="C84:C86"/>
    <mergeCell ref="F78:G78"/>
    <mergeCell ref="F73:G73"/>
    <mergeCell ref="B105:G105"/>
    <mergeCell ref="F66:G66"/>
    <mergeCell ref="C122:C123"/>
    <mergeCell ref="F122:G122"/>
    <mergeCell ref="B119:G119"/>
    <mergeCell ref="B120:G120"/>
    <mergeCell ref="C100:C103"/>
    <mergeCell ref="F121:G121"/>
    <mergeCell ref="B115:G115"/>
    <mergeCell ref="F100:G100"/>
    <mergeCell ref="B104:G104"/>
    <mergeCell ref="B107:B109"/>
  </mergeCells>
  <printOptions/>
  <pageMargins left="0.2362204724409449" right="0.2362204724409449" top="0.984251968503937" bottom="0.7874015748031497" header="0.31496062992125984" footer="0.31496062992125984"/>
  <pageSetup horizontalDpi="300" verticalDpi="300" orientation="landscape" paperSize="9" scale="60" r:id="rId3"/>
  <headerFooter>
    <oddHeader>&amp;RZałącznik Nr 2
do Uchwały Nr
Rady Miejskiej w Rzgowie
z dnia .......................... r.</oddHeader>
  </headerFooter>
  <rowBreaks count="1" manualBreakCount="1">
    <brk id="71" max="255" man="1"/>
  </rowBreaks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OR_PG</cp:lastModifiedBy>
  <cp:lastPrinted>2012-11-14T09:15:51Z</cp:lastPrinted>
  <dcterms:created xsi:type="dcterms:W3CDTF">2010-09-17T02:30:46Z</dcterms:created>
  <dcterms:modified xsi:type="dcterms:W3CDTF">2012-11-15T18:31:31Z</dcterms:modified>
  <cp:category/>
  <cp:version/>
  <cp:contentType/>
  <cp:contentStatus/>
</cp:coreProperties>
</file>