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000" windowHeight="10290" tabRatio="700" activeTab="6"/>
  </bookViews>
  <sheets>
    <sheet name="AnalizaWsk243" sheetId="1" r:id="rId1"/>
    <sheet name="rysunki" sheetId="2" r:id="rId2"/>
    <sheet name="Zal_1_WPF_uklad_budzetu_ryzyko" sheetId="3" r:id="rId3"/>
    <sheet name="definicja" sheetId="4" state="hidden" r:id="rId4"/>
    <sheet name="Zal_1_WPF_wg_przeplywow" sheetId="5" r:id="rId5"/>
    <sheet name="DaneZrodlowe" sheetId="6" state="hidden" r:id="rId6"/>
    <sheet name="Arkusz1" sheetId="7" r:id="rId7"/>
  </sheets>
  <definedNames>
    <definedName name="_xlnm.Print_Area" localSheetId="0">'AnalizaWsk243'!$B$7:$AJ$28</definedName>
    <definedName name="_xlnm.Print_Area" localSheetId="2">'Zal_1_WPF_uklad_budzetu_ryzyko'!$A$6:$AG$76</definedName>
    <definedName name="_xlnm.Print_Area" localSheetId="4">'Zal_1_WPF_wg_przeplywow'!$C$11:$AG$86</definedName>
    <definedName name="_xlnm.Print_Titles" localSheetId="0">'AnalizaWsk243'!$A:$A,'AnalizaWsk243'!$2:$6</definedName>
    <definedName name="_xlnm.Print_Titles" localSheetId="2">'Zal_1_WPF_uklad_budzetu_ryzyko'!$A:$B,'Zal_1_WPF_uklad_budzetu_ryzyko'!$4:$5</definedName>
    <definedName name="_xlnm.Print_Titles" localSheetId="4">'Zal_1_WPF_wg_przeplywow'!$A:$B,'Zal_1_WPF_wg_przeplywow'!$9:$10</definedName>
  </definedNames>
  <calcPr fullCalcOnLoad="1"/>
</workbook>
</file>

<file path=xl/sharedStrings.xml><?xml version="1.0" encoding="utf-8"?>
<sst xmlns="http://schemas.openxmlformats.org/spreadsheetml/2006/main" count="1539" uniqueCount="421">
  <si>
    <t>Lp.</t>
  </si>
  <si>
    <t>Wyszczególnienie</t>
  </si>
  <si>
    <t>2.</t>
  </si>
  <si>
    <t>Wydatki bieżące (bez odsetek i prowizji od: kredytów i pożyczek oraz wyemitowanych papierów wartościowych), w tym:</t>
  </si>
  <si>
    <t>na wynagrodzenia i składki od nich naliczane</t>
  </si>
  <si>
    <t>związane z funkcjonowaniem organów JST</t>
  </si>
  <si>
    <t>3.</t>
  </si>
  <si>
    <t>4.</t>
  </si>
  <si>
    <t>5.</t>
  </si>
  <si>
    <t>6.</t>
  </si>
  <si>
    <t>7.</t>
  </si>
  <si>
    <t>Spłata i obsługa długu, z tego:</t>
  </si>
  <si>
    <t>wydatki bieżące na obsługę długu</t>
  </si>
  <si>
    <t>8.</t>
  </si>
  <si>
    <t>Inne rozchody (bez spłaty długu, np. udzielane pożyczki)</t>
  </si>
  <si>
    <t>9.</t>
  </si>
  <si>
    <t>10.</t>
  </si>
  <si>
    <t>Wydatki majątkowe, w tym:</t>
  </si>
  <si>
    <t>11.</t>
  </si>
  <si>
    <t>12.</t>
  </si>
  <si>
    <t>13.</t>
  </si>
  <si>
    <t>14.</t>
  </si>
  <si>
    <t>15.</t>
  </si>
  <si>
    <t>16.</t>
  </si>
  <si>
    <t>17.</t>
  </si>
  <si>
    <t>2040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</si>
  <si>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</si>
  <si>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</si>
  <si>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</si>
  <si>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</si>
  <si>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</si>
  <si>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</si>
  <si>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</si>
  <si>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</si>
  <si>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</si>
  <si>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</si>
  <si>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</si>
  <si>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</si>
  <si>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</si>
  <si>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Nazwa JST:</t>
  </si>
  <si>
    <t>WPF za lata:</t>
  </si>
  <si>
    <t>Numer Uchwały:</t>
  </si>
  <si>
    <t>DataPodjecia</t>
  </si>
  <si>
    <t>DataWejscia</t>
  </si>
  <si>
    <t>1.</t>
  </si>
  <si>
    <t>Wydatki ogółem</t>
  </si>
  <si>
    <t>Wydatki majątkowe</t>
  </si>
  <si>
    <t>Wynik budżetu</t>
  </si>
  <si>
    <t>Dochody bieżące - wydatki bieżące</t>
  </si>
  <si>
    <t>Przychody budżetu</t>
  </si>
  <si>
    <t>Inne przychody niezwiązane z zaciągnięciem długu</t>
  </si>
  <si>
    <t xml:space="preserve">Rozchody budżetu </t>
  </si>
  <si>
    <t>Maksymalny dopuszczalny wskaźnik spłaty z art. 243 ufp</t>
  </si>
  <si>
    <t>Relacja planowanej łącznej kwoty spłaty zobowiązań do dochodów  (bez wyłączeń)</t>
  </si>
  <si>
    <t>Art. 243 ustawy z dnia 27 sierpnia 2009 r. - w ujęciu rocznym</t>
  </si>
  <si>
    <t xml:space="preserve">niniejsze zestawienie można samodzielnie formatować </t>
  </si>
  <si>
    <t xml:space="preserve">Wyciąg danych z tabeli "Wieloletnia prognoza finansowa" wprowadzonych do systemu BESTI@ z wybranej uchwały </t>
  </si>
  <si>
    <t>zestawienie wygenerowane na podstawie danych wprowadzonych do systemu BESTI@</t>
  </si>
  <si>
    <t>Dochody ogółem</t>
  </si>
  <si>
    <t>Dochody bieżące</t>
  </si>
  <si>
    <t>Wydatki bieżące</t>
  </si>
  <si>
    <t>w tym: na pokrycie deficytu budżetu</t>
  </si>
  <si>
    <t>Kredyty, pożyczki, sprzedaż papierów wartościowych</t>
  </si>
  <si>
    <t xml:space="preserve">w tym: na pokrycie deficytu budżetu </t>
  </si>
  <si>
    <t>Spłaty rat kapitałowych oraz wykup papierów wartościowych</t>
  </si>
  <si>
    <t>w tym: kwota wyłączeń z art. 243 ust. 3 pkt 1ufp oraz art. 169 ust. 3 sufp przypadająca na dany rok</t>
  </si>
  <si>
    <t>Kwota długu</t>
  </si>
  <si>
    <t>w tym: dług spłacany wydatkami (zobowiązania wymagalne, umowy zaliczane do kategorii kredytów i pożyczek, itp.)</t>
  </si>
  <si>
    <t>Łączna kwota wyłączeń z art. 170 ust. 3 sufp</t>
  </si>
  <si>
    <t>Zadłużenie/dochody ogółem - max 60% z art. 170 sufp (bez wyłączeń)</t>
  </si>
  <si>
    <t>9a.</t>
  </si>
  <si>
    <t>Zadłużenie/dochody ogółem - max 60% z art. 170 sufp (po uwzględnieniu wyłączeń)</t>
  </si>
  <si>
    <t>Planowana łączna kwota spłaty zobowiązań/dochody ogółem - max 15% z art. 169 sufp (bez wyłączeń)</t>
  </si>
  <si>
    <t>10a.</t>
  </si>
  <si>
    <t>Planowana łączna kwota spłaty zobowiązań/dochody ogółem - max 15% z art. 169 sufp (po uwzględnieniu wyłączeń)</t>
  </si>
  <si>
    <t>13a.</t>
  </si>
  <si>
    <t>Spełnienie wskaźnika spłaty z art. 243 ufp po uwzględnieniu art. 244 ufp (bez wyłączeń)</t>
  </si>
  <si>
    <t>Relacja planowanej łącznej kwoty spłaty zobowiązań do dochodów (po uwzględnieniu wyłączeń)</t>
  </si>
  <si>
    <t>14a.</t>
  </si>
  <si>
    <t>Spełnienie wskaźnika spłaty z art. 243 ufp po uwzględnieniu art. 244 ufp (po uwzględnieniu wyłączeń)</t>
  </si>
  <si>
    <t>Informacja z art. 226 ust. 2, tj. wydatki:</t>
  </si>
  <si>
    <t>bieżące objęte limitem art. 226 ust. 4 ufp</t>
  </si>
  <si>
    <t>majątkowe objęte limitem art. 226 ust. 4 ufp</t>
  </si>
  <si>
    <t>Rok bazowy:</t>
  </si>
  <si>
    <t>Dochody majątkowe, w tym:</t>
  </si>
  <si>
    <t>ze sprzedaży majątku</t>
  </si>
  <si>
    <t>* środki, o których mowa w art. 5 ust. 1 pkt 2 ustawy o finansach publicznych z 2009 r.</t>
  </si>
  <si>
    <t>w tym: na projekty realizowane przy udziale środków, o których mowa w art. 5 ust. 1 pkt 2</t>
  </si>
  <si>
    <t xml:space="preserve">wydatki bieżące bez wydatków na obsługę długu, w tym: </t>
  </si>
  <si>
    <t>Wartość przejętych zobowiązań</t>
  </si>
  <si>
    <t xml:space="preserve">w tym: od samorządowych samodzielnych publicznych zakładów opieki zdrowotnej </t>
  </si>
  <si>
    <t>Dochody ogółem, z tego:</t>
  </si>
  <si>
    <t>1a</t>
  </si>
  <si>
    <t>1a1</t>
  </si>
  <si>
    <t>1b</t>
  </si>
  <si>
    <t>1c</t>
  </si>
  <si>
    <t>1d</t>
  </si>
  <si>
    <t>2a</t>
  </si>
  <si>
    <t xml:space="preserve"> na wynagrodzenia i składki od nich naliczane</t>
  </si>
  <si>
    <t>2b</t>
  </si>
  <si>
    <t xml:space="preserve"> związane z funkcjonowaniem organów JST</t>
  </si>
  <si>
    <t>2c</t>
  </si>
  <si>
    <t xml:space="preserve"> z tytułu gwarancji i poręczeń, w tym:</t>
  </si>
  <si>
    <t>2d</t>
  </si>
  <si>
    <t>2e</t>
  </si>
  <si>
    <t xml:space="preserve"> wydatki bieżące objęte limitem art. 226 ust. 4 ufp</t>
  </si>
  <si>
    <t>2f</t>
  </si>
  <si>
    <t>Różnica (1-2)</t>
  </si>
  <si>
    <t xml:space="preserve"> w tym: na pokrycie deficytu budżetu</t>
  </si>
  <si>
    <t>Inne przychody nie związane z zaciągnięciem długu</t>
  </si>
  <si>
    <t>5a</t>
  </si>
  <si>
    <t>Środki do dyspozycji (3+4+5)</t>
  </si>
  <si>
    <t>7a</t>
  </si>
  <si>
    <t>7a1</t>
  </si>
  <si>
    <t xml:space="preserve">  kwota wyłączeń z art. 243 ust. 3 pkt 1 ufp oraz art. 169 ust. 3 sufp przypadająca na dany rok budżetowy</t>
  </si>
  <si>
    <t>7b</t>
  </si>
  <si>
    <t>7b1</t>
  </si>
  <si>
    <t>Inne rozchody (bez spłaty długu np. udzielane pożyczki)</t>
  </si>
  <si>
    <t>Środki do dyspozycji (6-7-8)</t>
  </si>
  <si>
    <t>10a</t>
  </si>
  <si>
    <t xml:space="preserve"> wydatki majątkowe objęte limitem art. 226 ust. 4 ufp</t>
  </si>
  <si>
    <t>10b</t>
  </si>
  <si>
    <t>11a</t>
  </si>
  <si>
    <t>Rozliczenie budżetu (9-10+11)</t>
  </si>
  <si>
    <t>13a</t>
  </si>
  <si>
    <t>Kwota zobowiązań związku współtworzonego przez jst przypadających do spłaty w danym roku budżetowym podlegająca doliczeniu zgodnie z art. 244 ufp</t>
  </si>
  <si>
    <t>Kwoty nadwyżki budżetowej planowanej w poszczególnych latach objętych prognozą **</t>
  </si>
  <si>
    <t>17a</t>
  </si>
  <si>
    <t>18a</t>
  </si>
  <si>
    <t>19a</t>
  </si>
  <si>
    <t>Relacja (Db-Wb+Dsm)/Do, o której mowa w art. 243 w danym roku</t>
  </si>
  <si>
    <t>20a</t>
  </si>
  <si>
    <t>21a</t>
  </si>
  <si>
    <t>22a</t>
  </si>
  <si>
    <t>na projekty realizowane przy udziale środków, o których mowa w art. 5 ust. 1 pkt 2</t>
  </si>
  <si>
    <t>** Przeznaczenie planowanej nadwyżki budżetowej jest szczegółowo opisane w objaśnieniach.</t>
  </si>
  <si>
    <t xml:space="preserve">z tytułu poręczeń i gwarancji </t>
  </si>
  <si>
    <t>w tym: gwarancje i poręczenia podlegające wyłączeniu z limitów spłaty zobowiązań z art. 243 ufp/169 sufp</t>
  </si>
  <si>
    <t xml:space="preserve">w tym: odsetki i dyskonto </t>
  </si>
  <si>
    <t xml:space="preserve">Kwota zobowiązań przypadających do spłaty w danym roku budżetowym, podlegająca doliczeniu zgodnie z art. 244 ufp (zobowiązania związku współtworzonego przez JST) </t>
  </si>
  <si>
    <t>X</t>
  </si>
  <si>
    <t xml:space="preserve">Kontrola poprawności bilansowania budżetu (D+P)-(W+R)=0:  </t>
  </si>
  <si>
    <t>Czy kwota angażowanych środków w przychodach jest wyższa od tej na finansowanie deficytu:</t>
  </si>
  <si>
    <t>dla INNYCH PRZYCHODÓW:</t>
  </si>
  <si>
    <t>dla KREDYTÓW,POŻYCZEK:</t>
  </si>
  <si>
    <t>Czy WYSOKOŚĆ DEFICYTU jest w pełni pokryta źródłami finansowania deficytu?</t>
  </si>
  <si>
    <t>Kontrola poprawności zmiany kwoty długu: 
(kwota różna od zera powinna być opisana w objaśnieniach)</t>
  </si>
  <si>
    <t xml:space="preserve">Czy kwota WYŁĄCZEŃ przypadających w roku 
jest mniejsza od PORĘCZEŃ: </t>
  </si>
  <si>
    <t xml:space="preserve">Czy kwota WYŁĄCZEŃ przypadających w roku 
jest mniejsza od SPŁAT: </t>
  </si>
  <si>
    <t>Czy poprawnie podano pozycje wchodzące w skład "wydatków bieżących bez wydatków na obsługę długu"?</t>
  </si>
  <si>
    <t>Czy wydatki na odsetki i dyskonto mieszczą się w wydatkach na obsługę długu?</t>
  </si>
  <si>
    <t>Czy wydatki majątkowe na projekty realizowane przy udziale środków, o których mowa w art. 5 ust. 1 pkt 2 mieszczą się w wydatkach majątkowych ogółem?</t>
  </si>
  <si>
    <t>Czy kwota długu spłacanego wydatkami mieści się w kwocie długu ogółem?</t>
  </si>
  <si>
    <t>Czy łączna kwota wyłączeń z art. 170 ust. 3 sufp mieści się w kwocie długu ogółem?</t>
  </si>
  <si>
    <t>Dodatkowa weryfikacja danych w tabeli WPF w oparciu o reguły jeszcze nie zaimplementowane w systemie:</t>
  </si>
  <si>
    <t>Czy wydatki bieżące na projekty realizowane przy udziale środków, o których mowa w art. 5 ust. 1 pkt 2 mieszczą się w wydatkach bieżących bez wydatków na obsługę długu?</t>
  </si>
  <si>
    <t>Czy kwota przejętych zobowiązań [17] jest mniejsza od kwoty długu [7]?</t>
  </si>
  <si>
    <t>Czy kwota zobowiązań przejętych zobowiązań od SP ZOZ mieści  się w kwocie przejętych zobowiązań ogółem?</t>
  </si>
  <si>
    <t>reguła rachunkowa</t>
  </si>
  <si>
    <t xml:space="preserve">reguła badająca zależność logiczną </t>
  </si>
  <si>
    <t>Gdy wynik budżetu jest nadwyżką to czy suma kwot na finansowanie deficytu jest równa ZERO:</t>
  </si>
  <si>
    <t>Układ wg budżetu</t>
  </si>
  <si>
    <t>Dochody majątkowe - wydatki majątkowe</t>
  </si>
  <si>
    <t>Przeznaczenie nadwyżki w poszczególnych latach objętych prognozą: **</t>
  </si>
  <si>
    <t>Dodatkowa analiza wskaźnika z art. 243</t>
  </si>
  <si>
    <t>na podstawie:</t>
  </si>
  <si>
    <t>prawa strona wzoru</t>
  </si>
  <si>
    <t>n-3</t>
  </si>
  <si>
    <t>n-2</t>
  </si>
  <si>
    <t>n-1</t>
  </si>
  <si>
    <t xml:space="preserve">[1a] Dochody bieżace [Db] </t>
  </si>
  <si>
    <t xml:space="preserve">[1c] + ze sprzedaży majątku [Sm] </t>
  </si>
  <si>
    <t>[Db + Sm - Wb]</t>
  </si>
  <si>
    <t>(Suma wsk. z 3 poprzednich lat) / 3</t>
  </si>
  <si>
    <t>x</t>
  </si>
  <si>
    <t>lewa strona wzoru</t>
  </si>
  <si>
    <t>wskaźniki wg WPF JST</t>
  </si>
  <si>
    <t xml:space="preserve">rok </t>
  </si>
  <si>
    <t>[7a] spłata  [R]</t>
  </si>
  <si>
    <t>[2c] zobowiązania z tytyłu poręczeń [O]</t>
  </si>
  <si>
    <t>spłata + odsetki+zobowiazania z tytułu poręczeń [R+O]</t>
  </si>
  <si>
    <t>zgodność z relacją art. 243 ust. 1 (bez wyłączeń)</t>
  </si>
  <si>
    <t>spłata + odsetk - wyłączenia [[R+O] - wyłączenia ]</t>
  </si>
  <si>
    <t>zgodność z relacją art. 243 (z wyłączeniami)</t>
  </si>
  <si>
    <t xml:space="preserve">wsk.jednoroczny [Db + Sm - Wb] / [D] </t>
  </si>
  <si>
    <t>[7b1] odsetki  [O]</t>
  </si>
  <si>
    <t>[24] -  Wydatki bieżące  [Wb]</t>
  </si>
  <si>
    <t>[1] Dochody ogółem [D]</t>
  </si>
  <si>
    <t>[1] dochody ogółem [D]</t>
  </si>
  <si>
    <t>wskaźnik z roku  bieżącego spłata + odsetki/dochody [R+O]/[D] 
(bez wyłączeń)</t>
  </si>
  <si>
    <r>
      <rPr>
        <b/>
        <sz val="9"/>
        <rFont val="Arial"/>
        <family val="2"/>
      </rPr>
      <t>[7a1] + [2d]</t>
    </r>
    <r>
      <rPr>
        <sz val="9"/>
        <rFont val="Arial"/>
        <family val="2"/>
      </rPr>
      <t xml:space="preserve"> łączna kwota wyłączeń z art. 243 ust. 3 przypadająca na dany rok budżetowy</t>
    </r>
  </si>
  <si>
    <t>wskaźnik z roku  bieżącego:  [ R + O - wyłączenia] / [D] 
(z wyłączeniem spłat)</t>
  </si>
  <si>
    <t>Czy podano odsetki i dyskonto w roku w którym są wydatki na obsługę długu:</t>
  </si>
  <si>
    <t>Nieprzekroczenie wskaźnika z art. 170 suofp (bez wyłączeń)</t>
  </si>
  <si>
    <t>Czy nadwyżka i wolne środki angażowane w przychodach pokrywają deficyt bieżący tzn. 
czy jest spełniony warunek z art. 242 ust. 1?</t>
  </si>
  <si>
    <t>Spełnienie wskaźnika z art. 169 suofp (bez wyłączeń)</t>
  </si>
  <si>
    <t>Spełnienie wskaźnika z art. 169 suofp (z wyłączeniami)</t>
  </si>
  <si>
    <t>Spełnienie wskaźnika z art. 170 suofp (z wyłączeniami)</t>
  </si>
  <si>
    <t>różnice w relacji art. 243 ust. 1 (bez wyłączeń)</t>
  </si>
  <si>
    <t>różnice w relacji art. 243 (z wyłączeniami)</t>
  </si>
  <si>
    <t>Obszar do analizy wskaźników z art. 243 z dużą liczbą miejsc po przecinku</t>
  </si>
  <si>
    <t>Dochody ogółem = bieżące + majątkowe</t>
  </si>
  <si>
    <t>Wydatki ogółem = bieżące + majątkowe</t>
  </si>
  <si>
    <t>Wynik budżetu = dochody ogółem + wydatki ogółem</t>
  </si>
  <si>
    <t xml:space="preserve">Przeznaczenie nadwyżki budżetowej </t>
  </si>
  <si>
    <t>UWAGA:</t>
  </si>
  <si>
    <t>Sprawdzenie podstawowych wielkości po wprowadzoniu zmian bezpośrednio do arkusza poza systemem BeSTi@</t>
  </si>
  <si>
    <t>Ręcznie wprowadzone DO TEGO ARKUSZA dane NIE ZMIENIAJĄ wartości wskażników z art.. 243, 169 i 170!!!</t>
  </si>
  <si>
    <t>Zostaną one poprawnie zaprezentowane dopiero po wprowadzeniu danych do systemu i PONOWNYM wygenerowniu zestawienia !!!</t>
  </si>
  <si>
    <t>Wartości wskaźników po zmianie wprowadzonej ręcznie do tego arkusza znajdziesz na zakładce "AnalizaWsk243"</t>
  </si>
  <si>
    <t>Analiza graficzna danych z WPF</t>
  </si>
  <si>
    <t>wskaźnik obliczony z wykonaniem za rok N-1 (ze sprawozdań) zamiast plan na III  kw N-1</t>
  </si>
  <si>
    <t>Poniższe reguły nie dotyczą zestawień generowanych w RIO</t>
  </si>
  <si>
    <t>plan</t>
  </si>
  <si>
    <t>wykonanie</t>
  </si>
  <si>
    <t>4kw</t>
  </si>
  <si>
    <t>Analiza spełnienia wskaźnika z art. 243 obliczonego z wykonaniem za rok N-1 (ze sprawozdań) zamiast plan na III  kw N-1</t>
  </si>
  <si>
    <t>13b.</t>
  </si>
  <si>
    <t>14b.</t>
  </si>
  <si>
    <t>dochody bieżące bez środków z UE</t>
  </si>
  <si>
    <t>dochody ogółem bez środków z UE</t>
  </si>
  <si>
    <t>wydatki ogółem bez wydatków na projekty współfinansowane środkami UE</t>
  </si>
  <si>
    <t>Analiza ryzyka niespełnienia wskaźnika z art. 243</t>
  </si>
  <si>
    <t xml:space="preserve">Dynamika kwot ujętych w WPF </t>
  </si>
  <si>
    <t>dochody bieżące - środki UE</t>
  </si>
  <si>
    <t>dochody majątkowe - środki UE*</t>
  </si>
  <si>
    <t>dochody majątkowe bez środków z UE</t>
  </si>
  <si>
    <t>dochody ze sprzedaży majątku</t>
  </si>
  <si>
    <t>wydatki bieżące ogółem</t>
  </si>
  <si>
    <t>wydatki bieżące na wynagrodzenia i składki od nich naliczane</t>
  </si>
  <si>
    <t>wydatki bieżące ogółem bez wydatków na projekty współfinansowane środkami UE</t>
  </si>
  <si>
    <t>Dynamika podstawowych wielkości z prognozy</t>
  </si>
  <si>
    <t xml:space="preserve">Analiza podstawowych wielkości ujętych w prognozie </t>
  </si>
  <si>
    <t>Analiza składowych wzoru wskaźnika z art. 243</t>
  </si>
  <si>
    <t>Analiza zmian podstawowych wielkości z prognozy</t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</si>
  <si>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 xml:space="preserve">(z wykonaniem N-1) 
</t>
    </r>
    <r>
      <rPr>
        <sz val="9"/>
        <color indexed="8"/>
        <rFont val="Times New Roman"/>
        <family val="1"/>
      </rPr>
      <t>po uwzględnieniu art. 244 ufp (po uwzględnieniu wyłączeń)</t>
    </r>
  </si>
  <si>
    <r>
      <t xml:space="preserve">Spełnienie wskaźnika spłaty z art. 243 ufp </t>
    </r>
    <r>
      <rPr>
        <b/>
        <sz val="9"/>
        <color indexed="8"/>
        <rFont val="Times New Roman"/>
        <family val="1"/>
      </rPr>
      <t>(z wykonaniem N-1)</t>
    </r>
    <r>
      <rPr>
        <sz val="9"/>
        <color indexed="8"/>
        <rFont val="Times New Roman"/>
        <family val="1"/>
      </rPr>
      <t xml:space="preserve"> 
po uwzględnieniu art. 244 ufp (bez wyłączeń)</t>
    </r>
  </si>
  <si>
    <t>Rysunek z wskaźnikiem planistycznym</t>
  </si>
  <si>
    <t>Rysunek z wskaźnikiem wg wykonania</t>
  </si>
  <si>
    <r>
      <t xml:space="preserve">Maksymalny dopuszczalny wskaźnik spłaty z art. 243 ufp </t>
    </r>
    <r>
      <rPr>
        <b/>
        <sz val="9"/>
        <color indexed="8"/>
        <rFont val="Times New Roman"/>
        <family val="1"/>
      </rPr>
      <t>(planistyczny)</t>
    </r>
  </si>
  <si>
    <t>pozostałe wydatki bieżące (wydatki bieżące bez wynagrodzeń, pochodnych, wydatków na obsługę długu oraz poręczeń i gwarancji)</t>
  </si>
  <si>
    <t>Czy suma "dochodów majątkowych UE" i "dochodów ze sprzedaży majątku" nie przekracza dochodów majątkowych:</t>
  </si>
  <si>
    <t>dochody majątkowe bez środków z UE 
i bez sprzedaży majątku</t>
  </si>
  <si>
    <t>2013</t>
  </si>
  <si>
    <t xml:space="preserve">  środki na programy, projekty lub zadania finansowane z udziałem środków, o których mowa w art. 5 ust. 1 pkt 2 ustawy, w tym:</t>
  </si>
  <si>
    <t>1aue</t>
  </si>
  <si>
    <t>1due</t>
  </si>
  <si>
    <t xml:space="preserve">  środki na programy, projekty lub zadania finansowane z udziałem środków, o których mowa w art. 5 ust. 1 pkt 2, w tym:</t>
  </si>
  <si>
    <t xml:space="preserve">   środki określone w art. 5 ust. 1 pkt 2 ustawy </t>
  </si>
  <si>
    <t xml:space="preserve"> na pokrycie ujemnego wyniku finansowego samodzielnego publicznego zakładu opieki zdrowotnej</t>
  </si>
  <si>
    <t>2g</t>
  </si>
  <si>
    <t xml:space="preserve">  finansowane środkami określonymi w art. 5 ust. 1 pkt 2 ustawy</t>
  </si>
  <si>
    <t>2f1</t>
  </si>
  <si>
    <t>4.1</t>
  </si>
  <si>
    <t>4.1a</t>
  </si>
  <si>
    <t>4.2</t>
  </si>
  <si>
    <t>4.2a</t>
  </si>
  <si>
    <t>10b1</t>
  </si>
  <si>
    <t>17b</t>
  </si>
  <si>
    <t>17c</t>
  </si>
  <si>
    <t>17d</t>
  </si>
  <si>
    <t>17e2.1</t>
  </si>
  <si>
    <t>20b</t>
  </si>
  <si>
    <t>21b</t>
  </si>
  <si>
    <t>22b</t>
  </si>
  <si>
    <t>17e2</t>
  </si>
  <si>
    <t xml:space="preserve"> dochody bieżące, w tym: </t>
  </si>
  <si>
    <t xml:space="preserve">   środki określone w art. 5 ust. 1 pkt 2 ustawy</t>
  </si>
  <si>
    <t xml:space="preserve"> dochody majątkowe, w tym:</t>
  </si>
  <si>
    <t xml:space="preserve">  ze sprzedaży majątku</t>
  </si>
  <si>
    <t xml:space="preserve">  gwarancje i poręczenia podlegające wyłączeniu z limitów spłaty zobowiązań z art. 243 ufp/169sufp</t>
  </si>
  <si>
    <t xml:space="preserve"> na projekty realizowane przy udziale środków, o których mowa w art. 5 ust. 1 pkt 2, w tym:</t>
  </si>
  <si>
    <t>Nadwyżka budżetowa z lat ubiegłych angażowana w budżecie roku bieżącego</t>
  </si>
  <si>
    <t>Wolne środki, o których mowa w art. 217 ust. 2 pkt 6 ufp, angażowane w budżecie roku bieżącego</t>
  </si>
  <si>
    <t xml:space="preserve"> rozchody z tytułu spłaty rat kapitałowych oraz wykupu papierów wartościowych, w tym:</t>
  </si>
  <si>
    <t xml:space="preserve"> wydatki bieżące na obsługę długu, w tym:</t>
  </si>
  <si>
    <t xml:space="preserve">  odsetki i dyskonto</t>
  </si>
  <si>
    <t>Kwota długu, w tym:</t>
  </si>
  <si>
    <t xml:space="preserve"> dług spłacany wydatkami (zobowiązania wymagalne, umowy zaliczane do kategorii kredytów i pożyczek, itp.)</t>
  </si>
  <si>
    <t>Wartość przejętych zobowiązań, w tym:</t>
  </si>
  <si>
    <t xml:space="preserve"> od spzoz</t>
  </si>
  <si>
    <t>Kwoty ujęte w prognozie dochodów, wydatków i długu związane ze spłatą zobowiązań przejętych od spzoz</t>
  </si>
  <si>
    <t>Dochody budżetowe z tytułu dotacji celowej z budżetu państwa o której mowa w art. 196 ustawy o działalności leczniczej</t>
  </si>
  <si>
    <t>Wysokość zobowiązań podlegających umorzeniu, o którym mowa w art. 190 ustawy o działalności leczniczej</t>
  </si>
  <si>
    <t>Wydatki na spłatę przejętych zobowiązań spzoz likwidowanego na zasadach określonych w przepisach  o działalności leczniczej</t>
  </si>
  <si>
    <t>Wydatki na spłatę przejętych zobowiązań spzoz przekształconego na zasadach określonych w przepisach  o działalności leczniczej, w tym:</t>
  </si>
  <si>
    <t xml:space="preserve"> na spłatę przejętych zobowiązań spzoz przekształconego na zasadach określonych w przepisach  o działalności leczniczej, w wysokości w jakiej nie podlegają sfinansowaniu dotacją z budżetu państwa</t>
  </si>
  <si>
    <t>Maksymalny dopuszczalny wskaźnik spłaty z art. 243 ufp (z wykonaniem za rok N-1)</t>
  </si>
  <si>
    <t>Relacja planowanej łącznej kwoty spłaty zobowiązań do dochodów  (ze związkiem oraz bez wyłączeń)</t>
  </si>
  <si>
    <t>Spełnienie wskaźnika spłaty z art. 243 ufp po uwzględnieniu art. 244 ufp (bez wyłączeń) (planistycznego)</t>
  </si>
  <si>
    <t>Spełnienie wskaźnika spłaty z art. 243 ufp po uwzględnieniu art. 244 ufp (bez wyłączeń) (z wykonaniem za rok N-1)</t>
  </si>
  <si>
    <t>Relacja planowanej łącznej kwoty spłaty zobowiązań do dochodów (po uwzględnieniu wyłączeń UE)</t>
  </si>
  <si>
    <t>Spełnienie wskaźnika spłaty z art. 243 ufp po uwzględnieniu art. 244 ufp (po uwzględnieniu wyłączeń UE) (planistycznego)</t>
  </si>
  <si>
    <t>Spełnienie wskaźnika spłaty z art. 243 ufp po uwzględnieniu art. 244 ufp (po uwzględnieniu wyłączeń UE) (z wykonaniem za rok N-1)</t>
  </si>
  <si>
    <t>Wydatki bieżące razem</t>
  </si>
  <si>
    <t>Rozchody budżetu</t>
  </si>
  <si>
    <t>17e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</si>
  <si>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</si>
  <si>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</si>
  <si>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</si>
  <si>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</si>
  <si>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</si>
  <si>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</si>
  <si>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</si>
  <si>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</si>
  <si>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</si>
  <si>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</si>
  <si>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</si>
  <si>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</si>
  <si>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</si>
  <si>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</si>
  <si>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</si>
  <si>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</si>
  <si>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</si>
  <si>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</si>
  <si>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</si>
  <si>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</si>
  <si>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</si>
  <si>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</si>
  <si>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</si>
  <si>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</si>
  <si>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</si>
  <si>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</si>
  <si>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2041</t>
  </si>
  <si>
    <t>2042</t>
  </si>
  <si>
    <t>2043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</si>
  <si>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</si>
  <si>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</si>
  <si>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</si>
  <si>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</si>
  <si>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</si>
  <si>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</si>
  <si>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</si>
  <si>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</si>
  <si>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</si>
  <si>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</si>
  <si>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</si>
  <si>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</si>
  <si>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</si>
  <si>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</si>
  <si>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</si>
  <si>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</si>
  <si>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</si>
  <si>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</si>
  <si>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</si>
  <si>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</si>
  <si>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</si>
  <si>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</si>
  <si>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</si>
  <si>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</si>
  <si>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</si>
  <si>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</si>
  <si>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</si>
  <si>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</si>
  <si>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</si>
  <si>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370</t>
  </si>
  <si>
    <t>392</t>
  </si>
  <si>
    <t>środki na programy, projekty lub zadania finansowane z udziałem środków, o których mowa w art. 5 ust. 1 pkt 2, w tym:</t>
  </si>
  <si>
    <t>środki określone w art. 5 ust. 1 pkt 2 ustawy</t>
  </si>
  <si>
    <t>środki na programy, projekty lub zadania finansowane z udziałem środków, o których mowa w art. 5 ust. 1 pkt 2 ustawy, w tym:</t>
  </si>
  <si>
    <t xml:space="preserve">dochody bieżące, w tym: </t>
  </si>
  <si>
    <t xml:space="preserve">środki określone w art. 5 ust. 1 pkt 2 ustawy </t>
  </si>
  <si>
    <t>gwarancje i poręczenia podlegające wyłączeniu z limitów spłaty zobowiązań z art. 243 ufp/169sufp</t>
  </si>
  <si>
    <t>na pokrycie ujemnego wyniku finansowego samodzielnego publicznego zakładu opieki zdrowotnej</t>
  </si>
  <si>
    <t>wydatki bieżące objęte limitem art. 226 ust. 4 ufp</t>
  </si>
  <si>
    <t>na projekty realizowane przy udziale środków, o których mowa w art. 5 ust. 1 pkt 2, w tym:</t>
  </si>
  <si>
    <t>finansowane środkami określonymi w art. 5 ust. 1 pkt 2 ustawy</t>
  </si>
  <si>
    <t>z tytułu gwarancji i poręczeń, w tym:</t>
  </si>
  <si>
    <t>odsetki i dyskonto</t>
  </si>
  <si>
    <t>Wolne środki, o których mowa w art. 217 ust.2 pkt 6 ufp, angażowane w budżecie roku bieżącego</t>
  </si>
  <si>
    <t>18.</t>
  </si>
  <si>
    <t>wydatki finansowane środkami, o których mowa w art.. 5 ust. 1 pkt 2 ogółem</t>
  </si>
  <si>
    <t>dochody bieżące - środki z art. 5 ust. 1 pkt 2 ustawy</t>
  </si>
  <si>
    <t>dochody majątkowe - środki z art. 5 ust. 1 pkt 2 ustawy</t>
  </si>
  <si>
    <t xml:space="preserve">wydatki bieżące finansowane środkami, o których mowa w art.. 5 ust. 1 pkt 2 </t>
  </si>
  <si>
    <t>dochody z tytułu środków z art. 5 ust. 1 pkt 2 ustawy - ogółem</t>
  </si>
  <si>
    <t xml:space="preserve">Zmiana kwoty długu, którego spłata dokonywana jest wydatkami </t>
  </si>
  <si>
    <t>dla WOLNYCH ŚRODKÓW:</t>
  </si>
  <si>
    <t xml:space="preserve">dla NADWYŻKI </t>
  </si>
  <si>
    <r>
      <t xml:space="preserve">Maksymalny dopuszczalny wskaźnik spłaty z art. 243 ufp 
</t>
    </r>
    <r>
      <rPr>
        <b/>
        <sz val="9"/>
        <color indexed="8"/>
        <rFont val="Times New Roman"/>
        <family val="1"/>
      </rPr>
      <t>(obliczony z Rb z wykonaniem roku N-1)</t>
    </r>
  </si>
  <si>
    <r>
      <t xml:space="preserve">Czy wydatki majątkowe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kwocie wydatków majątkowych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o których mowa w art. 5 ust. 1 pkt 2 ?</t>
    </r>
  </si>
  <si>
    <r>
      <t xml:space="preserve">Czy wydatki bieżące </t>
    </r>
    <r>
      <rPr>
        <b/>
        <u val="single"/>
        <sz val="8"/>
        <color indexed="8"/>
        <rFont val="Czcionka tekstu podstawowego"/>
        <family val="0"/>
      </rPr>
      <t>finansowane</t>
    </r>
    <r>
      <rPr>
        <b/>
        <sz val="8"/>
        <color indexed="8"/>
        <rFont val="Czcionka tekstu podstawowego"/>
        <family val="0"/>
      </rPr>
      <t xml:space="preserve"> środkami o których mowa w art.5 ust. 1 pkt 2 mieszczą się w wydatkach bieżących </t>
    </r>
    <r>
      <rPr>
        <b/>
        <u val="single"/>
        <sz val="8"/>
        <color indexed="8"/>
        <rFont val="Czcionka tekstu podstawowego"/>
        <family val="0"/>
      </rPr>
      <t>współfinansowanych</t>
    </r>
    <r>
      <rPr>
        <b/>
        <sz val="8"/>
        <color indexed="8"/>
        <rFont val="Czcionka tekstu podstawowego"/>
        <family val="0"/>
      </rPr>
      <t xml:space="preserve"> środkami, z art. 5 ust. 1 pkt 2?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</si>
  <si>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bieżących</t>
    </r>
    <r>
      <rPr>
        <b/>
        <sz val="8"/>
        <color indexed="8"/>
        <rFont val="Czcionka tekstu podstawowego"/>
        <family val="0"/>
      </rPr>
      <t>:</t>
    </r>
  </si>
  <si>
    <r>
      <t xml:space="preserve">Czy środki na programy, projekty lub zadania finansowane z udziałem środków, o których mowa w art. 5 ust. 1 pkt 2 ustawy, mieszczą się w </t>
    </r>
    <r>
      <rPr>
        <b/>
        <u val="single"/>
        <sz val="8"/>
        <color indexed="8"/>
        <rFont val="Czcionka tekstu podstawowego"/>
        <family val="0"/>
      </rPr>
      <t>dochodach majątkowych</t>
    </r>
    <r>
      <rPr>
        <b/>
        <sz val="8"/>
        <color indexed="8"/>
        <rFont val="Czcionka tekstu podstawowego"/>
        <family val="0"/>
      </rPr>
      <t>:</t>
    </r>
  </si>
  <si>
    <t>Czy dochody majątkowe z UE mieszczą się w kwocie środków majątkowych na programy, projekty lub zadania finansowane z udziałem środków, o których mowa w art. 5 ust. 1 pkt 2 ustawy:</t>
  </si>
  <si>
    <r>
      <t>Czy dochody bieżące z UE mieszczą się w kwocie środków bieżących  na programy, projekty lub zadania finansowane z udziałem środków, o których mowa w art. 5 ust. 1 pkt 2 ustawy</t>
    </r>
    <r>
      <rPr>
        <b/>
        <sz val="8"/>
        <color indexed="8"/>
        <rFont val="Czcionka tekstu podstawowego"/>
        <family val="0"/>
      </rPr>
      <t>: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</si>
  <si>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</si>
  <si>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</si>
  <si>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</si>
  <si>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</si>
  <si>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YYYY</t>
  </si>
  <si>
    <t>RZGÓW</t>
  </si>
  <si>
    <t>[20a]-[21]</t>
  </si>
  <si>
    <t xml:space="preserve"> ([1a]-[24]+[1c])/[1]</t>
  </si>
  <si>
    <t>[10]+[24]</t>
  </si>
  <si>
    <t>[7a]+[7b]</t>
  </si>
  <si>
    <t>([7a]+[7b1]+[2c]+[15]-[2d]-[7a1])/[1]</t>
  </si>
  <si>
    <t>[6]-[7]-[8]</t>
  </si>
  <si>
    <t>[1]-[2]</t>
  </si>
  <si>
    <t>[7a]+[8]</t>
  </si>
  <si>
    <t>[2]+[7b]</t>
  </si>
  <si>
    <t>[1a]+[1b]</t>
  </si>
  <si>
    <t>[20]</t>
  </si>
  <si>
    <t>[23]-[24]</t>
  </si>
  <si>
    <t>[20a]-[22]</t>
  </si>
  <si>
    <t>[1]</t>
  </si>
  <si>
    <t>[26]-[27]</t>
  </si>
  <si>
    <t>([7a]+[7b1]+[2c]+[15])/[1]</t>
  </si>
  <si>
    <t>([13])/[1]</t>
  </si>
  <si>
    <t>([13]-[14])/[1]</t>
  </si>
  <si>
    <t>([7a]+[7b1]+[2c])/[1]</t>
  </si>
  <si>
    <t>[4.1]+[4.2]+[5]+[11]</t>
  </si>
  <si>
    <t>([7a]+[7b1]+[2c]-[2d]-[7a1])/[1]</t>
  </si>
  <si>
    <t>[1a]</t>
  </si>
  <si>
    <t>[3]+[4.1]+[4.2]+[5]</t>
  </si>
  <si>
    <t>Wieloletnia Prognoza Finansowa Gminy Rzgów na lata 2013-2017</t>
  </si>
  <si>
    <t>Załącznik Nr 1</t>
  </si>
  <si>
    <t>do Uchwały Nr</t>
  </si>
  <si>
    <t>Rady Miejskiej w Rzgowie</t>
  </si>
  <si>
    <t>z dnia………………</t>
  </si>
  <si>
    <t xml:space="preserve"> </t>
  </si>
</sst>
</file>

<file path=xl/styles.xml><?xml version="1.0" encoding="utf-8"?>
<styleSheet xmlns="http://schemas.openxmlformats.org/spreadsheetml/2006/main">
  <numFmts count="1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Stan na koniec &quot;###0&quot; r.&quot;"/>
    <numFmt numFmtId="165" formatCode="#,##0_ ;[Red]\-#,##0\ "/>
    <numFmt numFmtId="166" formatCode="#,##0.00_ ;[Red]\-#,##0.00\ "/>
    <numFmt numFmtId="167" formatCode="#,##0.0_ ;[Red]\-#,##0.0\ "/>
    <numFmt numFmtId="168" formatCode="#,000%"/>
    <numFmt numFmtId="169" formatCode="0.0%"/>
    <numFmt numFmtId="170" formatCode="[$-415]d\ mmmm\ yyyy"/>
    <numFmt numFmtId="171" formatCode="0.0"/>
    <numFmt numFmtId="172" formatCode="0.000%"/>
    <numFmt numFmtId="173" formatCode="0.0000%"/>
    <numFmt numFmtId="174" formatCode="#,##0.0"/>
  </numFmts>
  <fonts count="72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u val="single"/>
      <sz val="11"/>
      <color indexed="52"/>
      <name val="Czcionka tekstu podstawowego"/>
      <family val="2"/>
    </font>
    <font>
      <sz val="10"/>
      <name val="Arial CE"/>
      <family val="0"/>
    </font>
    <font>
      <sz val="10"/>
      <name val="Arial"/>
      <family val="2"/>
    </font>
    <font>
      <sz val="9"/>
      <color indexed="8"/>
      <name val="Czcionka tekstu podstawowego"/>
      <family val="2"/>
    </font>
    <font>
      <b/>
      <sz val="9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9"/>
      <color indexed="8"/>
      <name val="Czcionka tekstu podstawowego"/>
      <family val="0"/>
    </font>
    <font>
      <b/>
      <sz val="10"/>
      <color indexed="8"/>
      <name val="Czcionka tekstu podstawowego"/>
      <family val="0"/>
    </font>
    <font>
      <b/>
      <sz val="8"/>
      <color indexed="8"/>
      <name val="Czcionka tekstu podstawowego"/>
      <family val="0"/>
    </font>
    <font>
      <b/>
      <i/>
      <sz val="9"/>
      <color indexed="8"/>
      <name val="Czcionka tekstu podstawowego"/>
      <family val="0"/>
    </font>
    <font>
      <b/>
      <sz val="11"/>
      <color indexed="8"/>
      <name val="Czcionka tekstu podstawowego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1"/>
      <color indexed="57"/>
      <name val="Bookman Old Style"/>
      <family val="1"/>
    </font>
    <font>
      <sz val="9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b/>
      <sz val="9"/>
      <color indexed="57"/>
      <name val="Arial"/>
      <family val="2"/>
    </font>
    <font>
      <i/>
      <sz val="10"/>
      <color indexed="8"/>
      <name val="Czcionka tekstu podstawowego"/>
      <family val="0"/>
    </font>
    <font>
      <b/>
      <i/>
      <sz val="9"/>
      <color indexed="8"/>
      <name val="Arial"/>
      <family val="2"/>
    </font>
    <font>
      <i/>
      <sz val="8"/>
      <color indexed="8"/>
      <name val="Czcionka tekstu podstawowego"/>
      <family val="0"/>
    </font>
    <font>
      <b/>
      <i/>
      <sz val="8"/>
      <color indexed="8"/>
      <name val="Czcionka tekstu podstawowego"/>
      <family val="0"/>
    </font>
    <font>
      <b/>
      <u val="single"/>
      <sz val="8"/>
      <color indexed="8"/>
      <name val="Czcionka tekstu podstawowego"/>
      <family val="0"/>
    </font>
    <font>
      <b/>
      <sz val="14"/>
      <color indexed="8"/>
      <name val="Czcionka tekstu podstawowego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8"/>
      <name val="Czcionka tekstu podstawowego"/>
      <family val="2"/>
    </font>
    <font>
      <b/>
      <i/>
      <sz val="9"/>
      <color indexed="10"/>
      <name val="Czcionka tekstu podstawowego"/>
      <family val="0"/>
    </font>
    <font>
      <sz val="8"/>
      <color indexed="8"/>
      <name val="Czcionka tekstu podstawowego"/>
      <family val="2"/>
    </font>
    <font>
      <b/>
      <sz val="9"/>
      <color indexed="10"/>
      <name val="Czcionka tekstu podstawowego"/>
      <family val="0"/>
    </font>
    <font>
      <sz val="10"/>
      <color indexed="8"/>
      <name val="Calibri"/>
      <family val="0"/>
    </font>
    <font>
      <b/>
      <sz val="10"/>
      <color indexed="8"/>
      <name val="Calibri"/>
      <family val="0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i/>
      <sz val="9"/>
      <color rgb="FFFF0000"/>
      <name val="Czcionka tekstu podstawowego"/>
      <family val="0"/>
    </font>
    <font>
      <sz val="8"/>
      <color theme="1"/>
      <name val="Czcionka tekstu podstawowego"/>
      <family val="2"/>
    </font>
    <font>
      <b/>
      <sz val="9"/>
      <color theme="1"/>
      <name val="Czcionka tekstu podstawowego"/>
      <family val="0"/>
    </font>
    <font>
      <sz val="9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b/>
      <sz val="9"/>
      <color rgb="FFFF0000"/>
      <name val="Czcionka tekstu podstawowego"/>
      <family val="0"/>
    </font>
  </fonts>
  <fills count="6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hair"/>
    </border>
    <border>
      <left style="thin"/>
      <right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1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6" fillId="25" borderId="0" applyNumberFormat="0" applyBorder="0" applyAlignment="0" applyProtection="0"/>
    <xf numFmtId="0" fontId="50" fillId="26" borderId="0" applyNumberFormat="0" applyBorder="0" applyAlignment="0" applyProtection="0"/>
    <xf numFmtId="0" fontId="16" fillId="17" borderId="0" applyNumberFormat="0" applyBorder="0" applyAlignment="0" applyProtection="0"/>
    <xf numFmtId="0" fontId="50" fillId="27" borderId="0" applyNumberFormat="0" applyBorder="0" applyAlignment="0" applyProtection="0"/>
    <xf numFmtId="0" fontId="16" fillId="19" borderId="0" applyNumberFormat="0" applyBorder="0" applyAlignment="0" applyProtection="0"/>
    <xf numFmtId="0" fontId="50" fillId="28" borderId="0" applyNumberFormat="0" applyBorder="0" applyAlignment="0" applyProtection="0"/>
    <xf numFmtId="0" fontId="16" fillId="29" borderId="0" applyNumberFormat="0" applyBorder="0" applyAlignment="0" applyProtection="0"/>
    <xf numFmtId="0" fontId="50" fillId="30" borderId="0" applyNumberFormat="0" applyBorder="0" applyAlignment="0" applyProtection="0"/>
    <xf numFmtId="0" fontId="16" fillId="31" borderId="0" applyNumberFormat="0" applyBorder="0" applyAlignment="0" applyProtection="0"/>
    <xf numFmtId="0" fontId="50" fillId="32" borderId="0" applyNumberFormat="0" applyBorder="0" applyAlignment="0" applyProtection="0"/>
    <xf numFmtId="0" fontId="16" fillId="33" borderId="0" applyNumberFormat="0" applyBorder="0" applyAlignment="0" applyProtection="0"/>
    <xf numFmtId="0" fontId="50" fillId="34" borderId="0" applyNumberFormat="0" applyBorder="0" applyAlignment="0" applyProtection="0"/>
    <xf numFmtId="0" fontId="16" fillId="35" borderId="0" applyNumberFormat="0" applyBorder="0" applyAlignment="0" applyProtection="0"/>
    <xf numFmtId="0" fontId="50" fillId="36" borderId="0" applyNumberFormat="0" applyBorder="0" applyAlignment="0" applyProtection="0"/>
    <xf numFmtId="0" fontId="16" fillId="37" borderId="0" applyNumberFormat="0" applyBorder="0" applyAlignment="0" applyProtection="0"/>
    <xf numFmtId="0" fontId="50" fillId="38" borderId="0" applyNumberFormat="0" applyBorder="0" applyAlignment="0" applyProtection="0"/>
    <xf numFmtId="0" fontId="16" fillId="39" borderId="0" applyNumberFormat="0" applyBorder="0" applyAlignment="0" applyProtection="0"/>
    <xf numFmtId="0" fontId="50" fillId="40" borderId="0" applyNumberFormat="0" applyBorder="0" applyAlignment="0" applyProtection="0"/>
    <xf numFmtId="0" fontId="16" fillId="29" borderId="0" applyNumberFormat="0" applyBorder="0" applyAlignment="0" applyProtection="0"/>
    <xf numFmtId="0" fontId="50" fillId="41" borderId="0" applyNumberFormat="0" applyBorder="0" applyAlignment="0" applyProtection="0"/>
    <xf numFmtId="0" fontId="16" fillId="31" borderId="0" applyNumberFormat="0" applyBorder="0" applyAlignment="0" applyProtection="0"/>
    <xf numFmtId="0" fontId="50" fillId="42" borderId="0" applyNumberFormat="0" applyBorder="0" applyAlignment="0" applyProtection="0"/>
    <xf numFmtId="0" fontId="16" fillId="43" borderId="0" applyNumberFormat="0" applyBorder="0" applyAlignment="0" applyProtection="0"/>
    <xf numFmtId="0" fontId="51" fillId="44" borderId="1" applyNumberFormat="0" applyAlignment="0" applyProtection="0"/>
    <xf numFmtId="0" fontId="17" fillId="13" borderId="2" applyNumberFormat="0" applyAlignment="0" applyProtection="0"/>
    <xf numFmtId="0" fontId="52" fillId="45" borderId="3" applyNumberFormat="0" applyAlignment="0" applyProtection="0"/>
    <xf numFmtId="0" fontId="18" fillId="46" borderId="4" applyNumberFormat="0" applyAlignment="0" applyProtection="0"/>
    <xf numFmtId="0" fontId="53" fillId="47" borderId="0" applyNumberFormat="0" applyBorder="0" applyAlignment="0" applyProtection="0"/>
    <xf numFmtId="0" fontId="19" fillId="7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4" fillId="0" borderId="5" applyNumberFormat="0" applyFill="0" applyAlignment="0" applyProtection="0"/>
    <xf numFmtId="0" fontId="20" fillId="0" borderId="6" applyNumberFormat="0" applyFill="0" applyAlignment="0" applyProtection="0"/>
    <xf numFmtId="0" fontId="55" fillId="48" borderId="7" applyNumberFormat="0" applyAlignment="0" applyProtection="0"/>
    <xf numFmtId="0" fontId="21" fillId="49" borderId="8" applyNumberFormat="0" applyAlignment="0" applyProtection="0"/>
    <xf numFmtId="0" fontId="56" fillId="0" borderId="9" applyNumberFormat="0" applyFill="0" applyAlignment="0" applyProtection="0"/>
    <xf numFmtId="0" fontId="22" fillId="0" borderId="10" applyNumberFormat="0" applyFill="0" applyAlignment="0" applyProtection="0"/>
    <xf numFmtId="0" fontId="57" fillId="0" borderId="11" applyNumberFormat="0" applyFill="0" applyAlignment="0" applyProtection="0"/>
    <xf numFmtId="0" fontId="23" fillId="0" borderId="12" applyNumberFormat="0" applyFill="0" applyAlignment="0" applyProtection="0"/>
    <xf numFmtId="0" fontId="58" fillId="0" borderId="13" applyNumberFormat="0" applyFill="0" applyAlignment="0" applyProtection="0"/>
    <xf numFmtId="0" fontId="24" fillId="0" borderId="14" applyNumberFormat="0" applyFill="0" applyAlignment="0" applyProtection="0"/>
    <xf numFmtId="0" fontId="5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59" fillId="50" borderId="0" applyNumberFormat="0" applyBorder="0" applyAlignment="0" applyProtection="0"/>
    <xf numFmtId="0" fontId="25" fillId="51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5" fillId="0" borderId="0" applyProtection="0">
      <alignment/>
    </xf>
    <xf numFmtId="0" fontId="1" fillId="0" borderId="0">
      <alignment/>
      <protection/>
    </xf>
    <xf numFmtId="0" fontId="1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0" fillId="45" borderId="1" applyNumberFormat="0" applyAlignment="0" applyProtection="0"/>
    <xf numFmtId="0" fontId="26" fillId="46" borderId="2" applyNumberFormat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15" applyNumberFormat="0" applyFill="0" applyAlignment="0" applyProtection="0"/>
    <xf numFmtId="0" fontId="15" fillId="0" borderId="16" applyNumberFormat="0" applyFill="0" applyAlignment="0" applyProtection="0"/>
    <xf numFmtId="0" fontId="62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52" borderId="17" applyNumberFormat="0" applyFont="0" applyAlignment="0" applyProtection="0"/>
    <xf numFmtId="0" fontId="5" fillId="53" borderId="18" applyNumberFormat="0" applyFon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65" fillId="54" borderId="0" applyNumberFormat="0" applyBorder="0" applyAlignment="0" applyProtection="0"/>
    <xf numFmtId="0" fontId="30" fillId="5" borderId="0" applyNumberFormat="0" applyBorder="0" applyAlignment="0" applyProtection="0"/>
  </cellStyleXfs>
  <cellXfs count="313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49" fontId="3" fillId="46" borderId="19" xfId="96" applyNumberFormat="1" applyFont="1" applyFill="1" applyBorder="1" applyAlignment="1">
      <alignment horizontal="center" vertical="center"/>
      <protection/>
    </xf>
    <xf numFmtId="49" fontId="3" fillId="46" borderId="20" xfId="96" applyNumberFormat="1" applyFont="1" applyFill="1" applyBorder="1" applyAlignment="1">
      <alignment horizontal="center"/>
      <protection/>
    </xf>
    <xf numFmtId="0" fontId="7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15" borderId="0" xfId="0" applyFont="1" applyFill="1" applyAlignment="1" applyProtection="1">
      <alignment vertical="center"/>
      <protection locked="0"/>
    </xf>
    <xf numFmtId="0" fontId="3" fillId="15" borderId="0" xfId="0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/>
    </xf>
    <xf numFmtId="0" fontId="11" fillId="0" borderId="0" xfId="0" applyFont="1" applyAlignment="1">
      <alignment vertical="center"/>
    </xf>
    <xf numFmtId="165" fontId="2" fillId="15" borderId="21" xfId="96" applyNumberFormat="1" applyFont="1" applyFill="1" applyBorder="1" applyAlignment="1" applyProtection="1">
      <alignment vertical="center"/>
      <protection locked="0"/>
    </xf>
    <xf numFmtId="0" fontId="11" fillId="0" borderId="0" xfId="0" applyFont="1" applyAlignment="1">
      <alignment horizontal="right"/>
    </xf>
    <xf numFmtId="0" fontId="7" fillId="0" borderId="0" xfId="0" applyFont="1" applyAlignment="1">
      <alignment wrapText="1"/>
    </xf>
    <xf numFmtId="0" fontId="61" fillId="0" borderId="0" xfId="0" applyFont="1" applyAlignment="1">
      <alignment/>
    </xf>
    <xf numFmtId="0" fontId="7" fillId="46" borderId="0" xfId="0" applyFont="1" applyFill="1" applyAlignment="1">
      <alignment horizontal="center"/>
    </xf>
    <xf numFmtId="0" fontId="7" fillId="0" borderId="22" xfId="0" applyFont="1" applyBorder="1" applyAlignment="1">
      <alignment/>
    </xf>
    <xf numFmtId="0" fontId="2" fillId="0" borderId="0" xfId="97" applyFont="1" applyBorder="1" applyAlignment="1" quotePrefix="1">
      <alignment horizontal="right" vertical="center"/>
      <protection/>
    </xf>
    <xf numFmtId="0" fontId="2" fillId="0" borderId="0" xfId="97" applyFont="1" applyBorder="1" applyAlignment="1">
      <alignment vertical="center" wrapText="1"/>
      <protection/>
    </xf>
    <xf numFmtId="165" fontId="2" fillId="0" borderId="0" xfId="97" applyNumberFormat="1" applyFont="1" applyBorder="1" applyAlignment="1">
      <alignment vertical="center"/>
      <protection/>
    </xf>
    <xf numFmtId="0" fontId="12" fillId="0" borderId="0" xfId="0" applyFont="1" applyAlignment="1">
      <alignment vertical="center"/>
    </xf>
    <xf numFmtId="0" fontId="7" fillId="0" borderId="0" xfId="0" applyFont="1" applyFill="1" applyBorder="1" applyAlignment="1">
      <alignment/>
    </xf>
    <xf numFmtId="0" fontId="66" fillId="0" borderId="0" xfId="0" applyFont="1" applyAlignment="1">
      <alignment/>
    </xf>
    <xf numFmtId="0" fontId="67" fillId="0" borderId="0" xfId="0" applyFont="1" applyAlignment="1">
      <alignment/>
    </xf>
    <xf numFmtId="0" fontId="68" fillId="0" borderId="23" xfId="0" applyNumberFormat="1" applyFont="1" applyBorder="1" applyAlignment="1">
      <alignment horizontal="center" vertical="center"/>
    </xf>
    <xf numFmtId="0" fontId="68" fillId="0" borderId="23" xfId="0" applyFont="1" applyBorder="1" applyAlignment="1">
      <alignment horizontal="center" vertical="center"/>
    </xf>
    <xf numFmtId="0" fontId="7" fillId="0" borderId="0" xfId="0" applyFont="1" applyFill="1" applyAlignment="1">
      <alignment/>
    </xf>
    <xf numFmtId="0" fontId="69" fillId="0" borderId="0" xfId="0" applyFont="1" applyAlignment="1">
      <alignment horizontal="right"/>
    </xf>
    <xf numFmtId="0" fontId="2" fillId="0" borderId="0" xfId="97" applyFont="1" applyBorder="1" applyAlignment="1">
      <alignment vertical="center"/>
      <protection/>
    </xf>
    <xf numFmtId="49" fontId="3" fillId="46" borderId="24" xfId="96" applyNumberFormat="1" applyFont="1" applyFill="1" applyBorder="1" applyAlignment="1">
      <alignment vertical="center" wrapText="1"/>
      <protection/>
    </xf>
    <xf numFmtId="166" fontId="2" fillId="0" borderId="25" xfId="97" applyNumberFormat="1" applyFont="1" applyFill="1" applyBorder="1" applyAlignment="1">
      <alignment vertical="center"/>
      <protection/>
    </xf>
    <xf numFmtId="166" fontId="3" fillId="0" borderId="25" xfId="97" applyNumberFormat="1" applyFont="1" applyFill="1" applyBorder="1" applyAlignment="1">
      <alignment vertical="center"/>
      <protection/>
    </xf>
    <xf numFmtId="49" fontId="3" fillId="46" borderId="25" xfId="97" applyNumberFormat="1" applyFont="1" applyFill="1" applyBorder="1" applyAlignment="1">
      <alignment horizontal="center" vertical="center"/>
      <protection/>
    </xf>
    <xf numFmtId="49" fontId="3" fillId="46" borderId="25" xfId="97" applyNumberFormat="1" applyFont="1" applyFill="1" applyBorder="1" applyAlignment="1">
      <alignment vertical="center"/>
      <protection/>
    </xf>
    <xf numFmtId="1" fontId="3" fillId="46" borderId="25" xfId="97" applyNumberFormat="1" applyFont="1" applyFill="1" applyBorder="1" applyAlignment="1">
      <alignment horizontal="center" vertical="center"/>
      <protection/>
    </xf>
    <xf numFmtId="0" fontId="3" fillId="0" borderId="25" xfId="97" applyFont="1" applyBorder="1" applyAlignment="1">
      <alignment horizontal="center" vertical="center"/>
      <protection/>
    </xf>
    <xf numFmtId="0" fontId="3" fillId="0" borderId="25" xfId="97" applyFont="1" applyFill="1" applyBorder="1" applyAlignment="1">
      <alignment vertical="center" wrapText="1"/>
      <protection/>
    </xf>
    <xf numFmtId="0" fontId="3" fillId="0" borderId="25" xfId="0" applyFont="1" applyBorder="1" applyAlignment="1">
      <alignment horizontal="center" vertical="top"/>
    </xf>
    <xf numFmtId="0" fontId="3" fillId="0" borderId="25" xfId="0" applyFont="1" applyFill="1" applyBorder="1" applyAlignment="1">
      <alignment vertical="top" wrapText="1"/>
    </xf>
    <xf numFmtId="0" fontId="3" fillId="0" borderId="26" xfId="97" applyFont="1" applyBorder="1" applyAlignment="1">
      <alignment horizontal="center" vertical="center"/>
      <protection/>
    </xf>
    <xf numFmtId="0" fontId="3" fillId="0" borderId="26" xfId="97" applyFont="1" applyFill="1" applyBorder="1" applyAlignment="1">
      <alignment vertical="center" wrapText="1"/>
      <protection/>
    </xf>
    <xf numFmtId="166" fontId="3" fillId="0" borderId="26" xfId="97" applyNumberFormat="1" applyFont="1" applyFill="1" applyBorder="1" applyAlignment="1">
      <alignment vertical="center"/>
      <protection/>
    </xf>
    <xf numFmtId="0" fontId="2" fillId="0" borderId="27" xfId="97" applyFont="1" applyBorder="1" applyAlignment="1">
      <alignment horizontal="center" vertical="center"/>
      <protection/>
    </xf>
    <xf numFmtId="0" fontId="2" fillId="0" borderId="27" xfId="97" applyFont="1" applyFill="1" applyBorder="1" applyAlignment="1">
      <alignment horizontal="left" vertical="center" wrapText="1" indent="1"/>
      <protection/>
    </xf>
    <xf numFmtId="166" fontId="2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2"/>
      <protection/>
    </xf>
    <xf numFmtId="0" fontId="2" fillId="0" borderId="27" xfId="97" applyNumberFormat="1" applyFont="1" applyFill="1" applyBorder="1" applyAlignment="1">
      <alignment horizontal="left" vertical="center" wrapText="1" indent="2"/>
      <protection/>
    </xf>
    <xf numFmtId="0" fontId="3" fillId="0" borderId="27" xfId="97" applyFont="1" applyBorder="1" applyAlignment="1">
      <alignment horizontal="center" vertical="center"/>
      <protection/>
    </xf>
    <xf numFmtId="166" fontId="3" fillId="0" borderId="27" xfId="97" applyNumberFormat="1" applyFont="1" applyFill="1" applyBorder="1" applyAlignment="1">
      <alignment vertical="center"/>
      <protection/>
    </xf>
    <xf numFmtId="0" fontId="2" fillId="0" borderId="27" xfId="97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>
      <alignment horizontal="left" vertical="center" wrapText="1" indent="4"/>
      <protection/>
    </xf>
    <xf numFmtId="0" fontId="2" fillId="0" borderId="27" xfId="97" applyFont="1" applyFill="1" applyBorder="1" applyAlignment="1" quotePrefix="1">
      <alignment horizontal="left" vertical="center" wrapText="1" indent="2"/>
      <protection/>
    </xf>
    <xf numFmtId="0" fontId="2" fillId="0" borderId="27" xfId="97" applyFont="1" applyFill="1" applyBorder="1" applyAlignment="1">
      <alignment vertical="center" wrapText="1"/>
      <protection/>
    </xf>
    <xf numFmtId="10" fontId="3" fillId="0" borderId="27" xfId="97" applyNumberFormat="1" applyFont="1" applyFill="1" applyBorder="1" applyAlignment="1">
      <alignment vertical="center"/>
      <protection/>
    </xf>
    <xf numFmtId="0" fontId="3" fillId="0" borderId="27" xfId="96" applyFont="1" applyFill="1" applyBorder="1" applyAlignment="1">
      <alignment vertical="center" wrapText="1"/>
      <protection/>
    </xf>
    <xf numFmtId="0" fontId="3" fillId="0" borderId="27" xfId="97" applyFont="1" applyFill="1" applyBorder="1" applyAlignment="1">
      <alignment horizontal="center" vertical="center" wrapText="1"/>
      <protection/>
    </xf>
    <xf numFmtId="0" fontId="2" fillId="0" borderId="28" xfId="97" applyFont="1" applyBorder="1" applyAlignment="1">
      <alignment horizontal="center" vertical="center"/>
      <protection/>
    </xf>
    <xf numFmtId="0" fontId="2" fillId="0" borderId="28" xfId="97" applyFont="1" applyFill="1" applyBorder="1" applyAlignment="1">
      <alignment horizontal="left" vertical="center" wrapText="1" indent="1"/>
      <protection/>
    </xf>
    <xf numFmtId="166" fontId="2" fillId="0" borderId="28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horizontal="left" vertical="center" wrapText="1" indent="2"/>
      <protection/>
    </xf>
    <xf numFmtId="0" fontId="3" fillId="0" borderId="28" xfId="97" applyFont="1" applyBorder="1" applyAlignment="1">
      <alignment horizontal="center" vertical="center"/>
      <protection/>
    </xf>
    <xf numFmtId="166" fontId="3" fillId="0" borderId="28" xfId="97" applyNumberFormat="1" applyFont="1" applyFill="1" applyBorder="1" applyAlignment="1">
      <alignment vertical="center"/>
      <protection/>
    </xf>
    <xf numFmtId="0" fontId="2" fillId="0" borderId="26" xfId="97" applyFont="1" applyFill="1" applyBorder="1" applyAlignment="1">
      <alignment vertical="center" wrapText="1"/>
      <protection/>
    </xf>
    <xf numFmtId="10" fontId="3" fillId="0" borderId="26" xfId="97" applyNumberFormat="1" applyFont="1" applyFill="1" applyBorder="1" applyAlignment="1">
      <alignment vertical="center"/>
      <protection/>
    </xf>
    <xf numFmtId="0" fontId="2" fillId="0" borderId="28" xfId="97" applyFont="1" applyFill="1" applyBorder="1" applyAlignment="1">
      <alignment vertical="center" wrapText="1"/>
      <protection/>
    </xf>
    <xf numFmtId="10" fontId="3" fillId="0" borderId="28" xfId="97" applyNumberFormat="1" applyFont="1" applyFill="1" applyBorder="1" applyAlignment="1">
      <alignment vertical="center"/>
      <protection/>
    </xf>
    <xf numFmtId="166" fontId="2" fillId="0" borderId="26" xfId="97" applyNumberFormat="1" applyFont="1" applyFill="1" applyBorder="1" applyAlignment="1">
      <alignment vertical="center"/>
      <protection/>
    </xf>
    <xf numFmtId="1" fontId="67" fillId="0" borderId="0" xfId="0" applyNumberFormat="1" applyFont="1" applyAlignment="1">
      <alignment horizontal="center" vertical="center"/>
    </xf>
    <xf numFmtId="166" fontId="67" fillId="0" borderId="0" xfId="0" applyNumberFormat="1" applyFont="1" applyAlignment="1">
      <alignment vertical="center"/>
    </xf>
    <xf numFmtId="2" fontId="67" fillId="0" borderId="0" xfId="0" applyNumberFormat="1" applyFont="1" applyAlignment="1">
      <alignment vertical="center"/>
    </xf>
    <xf numFmtId="49" fontId="67" fillId="0" borderId="0" xfId="0" applyNumberFormat="1" applyFont="1" applyAlignment="1">
      <alignment vertical="center"/>
    </xf>
    <xf numFmtId="0" fontId="67" fillId="0" borderId="0" xfId="0" applyFont="1" applyAlignment="1">
      <alignment vertical="center"/>
    </xf>
    <xf numFmtId="14" fontId="67" fillId="0" borderId="0" xfId="0" applyNumberFormat="1" applyFont="1" applyAlignment="1">
      <alignment vertical="center"/>
    </xf>
    <xf numFmtId="1" fontId="0" fillId="0" borderId="0" xfId="0" applyNumberFormat="1" applyAlignment="1">
      <alignment horizontal="center" vertical="center"/>
    </xf>
    <xf numFmtId="0" fontId="2" fillId="0" borderId="27" xfId="96" applyFont="1" applyFill="1" applyBorder="1" applyAlignment="1">
      <alignment horizontal="left" vertical="center" wrapText="1" indent="2"/>
      <protection/>
    </xf>
    <xf numFmtId="0" fontId="2" fillId="0" borderId="27" xfId="96" applyFont="1" applyFill="1" applyBorder="1" applyAlignment="1" quotePrefix="1">
      <alignment horizontal="left" vertical="center" wrapText="1" indent="1"/>
      <protection/>
    </xf>
    <xf numFmtId="0" fontId="9" fillId="0" borderId="27" xfId="0" applyFont="1" applyBorder="1" applyAlignment="1">
      <alignment horizontal="center" vertical="center"/>
    </xf>
    <xf numFmtId="0" fontId="9" fillId="0" borderId="27" xfId="0" applyFont="1" applyBorder="1" applyAlignment="1">
      <alignment vertical="top" wrapText="1"/>
    </xf>
    <xf numFmtId="0" fontId="10" fillId="0" borderId="27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center" vertical="center"/>
    </xf>
    <xf numFmtId="0" fontId="10" fillId="0" borderId="28" xfId="0" applyFont="1" applyBorder="1" applyAlignment="1">
      <alignment vertical="top" wrapText="1"/>
    </xf>
    <xf numFmtId="0" fontId="10" fillId="0" borderId="26" xfId="0" applyFont="1" applyBorder="1" applyAlignment="1">
      <alignment horizontal="center" vertical="center"/>
    </xf>
    <xf numFmtId="0" fontId="10" fillId="0" borderId="26" xfId="0" applyFont="1" applyBorder="1" applyAlignment="1">
      <alignment horizontal="left" vertical="top" wrapText="1" indent="1"/>
    </xf>
    <xf numFmtId="0" fontId="10" fillId="0" borderId="28" xfId="0" applyFont="1" applyBorder="1" applyAlignment="1">
      <alignment horizontal="left" vertical="top" wrapText="1" indent="2"/>
    </xf>
    <xf numFmtId="0" fontId="11" fillId="0" borderId="0" xfId="0" applyFont="1" applyFill="1" applyBorder="1" applyAlignment="1">
      <alignment vertical="center"/>
    </xf>
    <xf numFmtId="0" fontId="3" fillId="0" borderId="29" xfId="0" applyFont="1" applyFill="1" applyBorder="1" applyAlignment="1">
      <alignment vertical="center"/>
    </xf>
    <xf numFmtId="0" fontId="11" fillId="55" borderId="0" xfId="0" applyFont="1" applyFill="1" applyAlignment="1">
      <alignment/>
    </xf>
    <xf numFmtId="0" fontId="11" fillId="56" borderId="0" xfId="0" applyFont="1" applyFill="1" applyAlignment="1">
      <alignment/>
    </xf>
    <xf numFmtId="0" fontId="13" fillId="56" borderId="26" xfId="0" applyFont="1" applyFill="1" applyBorder="1" applyAlignment="1">
      <alignment horizontal="right" wrapText="1"/>
    </xf>
    <xf numFmtId="166" fontId="7" fillId="0" borderId="26" xfId="0" applyNumberFormat="1" applyFont="1" applyBorder="1" applyAlignment="1">
      <alignment vertical="center"/>
    </xf>
    <xf numFmtId="166" fontId="7" fillId="0" borderId="27" xfId="0" applyNumberFormat="1" applyFont="1" applyBorder="1" applyAlignment="1">
      <alignment vertical="center"/>
    </xf>
    <xf numFmtId="0" fontId="13" fillId="56" borderId="27" xfId="0" applyFont="1" applyFill="1" applyBorder="1" applyAlignment="1">
      <alignment horizontal="right" wrapText="1"/>
    </xf>
    <xf numFmtId="0" fontId="14" fillId="0" borderId="27" xfId="0" applyFont="1" applyBorder="1" applyAlignment="1">
      <alignment horizontal="right" wrapText="1"/>
    </xf>
    <xf numFmtId="0" fontId="7" fillId="0" borderId="27" xfId="0" applyFont="1" applyBorder="1" applyAlignment="1">
      <alignment vertical="center"/>
    </xf>
    <xf numFmtId="0" fontId="13" fillId="55" borderId="27" xfId="0" applyFont="1" applyFill="1" applyBorder="1" applyAlignment="1">
      <alignment horizontal="right"/>
    </xf>
    <xf numFmtId="0" fontId="13" fillId="0" borderId="27" xfId="0" applyFont="1" applyBorder="1" applyAlignment="1">
      <alignment horizontal="right"/>
    </xf>
    <xf numFmtId="0" fontId="7" fillId="0" borderId="27" xfId="0" applyFont="1" applyBorder="1" applyAlignment="1">
      <alignment horizontal="center" vertical="center"/>
    </xf>
    <xf numFmtId="0" fontId="13" fillId="55" borderId="27" xfId="0" applyFont="1" applyFill="1" applyBorder="1" applyAlignment="1">
      <alignment horizontal="right" wrapText="1"/>
    </xf>
    <xf numFmtId="0" fontId="7" fillId="0" borderId="27" xfId="0" applyFont="1" applyBorder="1" applyAlignment="1">
      <alignment/>
    </xf>
    <xf numFmtId="0" fontId="13" fillId="55" borderId="28" xfId="0" applyFont="1" applyFill="1" applyBorder="1" applyAlignment="1">
      <alignment horizontal="right" wrapText="1"/>
    </xf>
    <xf numFmtId="0" fontId="7" fillId="0" borderId="28" xfId="0" applyFont="1" applyBorder="1" applyAlignment="1">
      <alignment vertical="center"/>
    </xf>
    <xf numFmtId="0" fontId="15" fillId="0" borderId="0" xfId="0" applyFont="1" applyAlignment="1">
      <alignment/>
    </xf>
    <xf numFmtId="0" fontId="3" fillId="0" borderId="26" xfId="97" applyFont="1" applyFill="1" applyBorder="1" applyAlignment="1">
      <alignment horizontal="center" vertical="center"/>
      <protection/>
    </xf>
    <xf numFmtId="0" fontId="8" fillId="0" borderId="26" xfId="97" applyFont="1" applyFill="1" applyBorder="1" applyAlignment="1">
      <alignment horizontal="left" vertical="center" wrapText="1"/>
      <protection/>
    </xf>
    <xf numFmtId="0" fontId="3" fillId="0" borderId="28" xfId="97" applyFont="1" applyFill="1" applyBorder="1" applyAlignment="1">
      <alignment horizontal="center" vertical="center"/>
      <protection/>
    </xf>
    <xf numFmtId="0" fontId="8" fillId="0" borderId="28" xfId="97" applyFont="1" applyFill="1" applyBorder="1" applyAlignment="1">
      <alignment horizontal="left" vertical="center" wrapText="1"/>
      <protection/>
    </xf>
    <xf numFmtId="10" fontId="69" fillId="0" borderId="25" xfId="102" applyNumberFormat="1" applyFont="1" applyBorder="1" applyAlignment="1">
      <alignment/>
    </xf>
    <xf numFmtId="0" fontId="0" fillId="0" borderId="0" xfId="0" applyAlignment="1">
      <alignment/>
    </xf>
    <xf numFmtId="0" fontId="31" fillId="0" borderId="0" xfId="0" applyFont="1" applyBorder="1" applyAlignment="1" applyProtection="1">
      <alignment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32" fillId="57" borderId="25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Alignment="1">
      <alignment horizontal="right"/>
    </xf>
    <xf numFmtId="4" fontId="34" fillId="58" borderId="25" xfId="0" applyNumberFormat="1" applyFont="1" applyFill="1" applyBorder="1" applyAlignment="1" applyProtection="1">
      <alignment vertical="center"/>
      <protection locked="0"/>
    </xf>
    <xf numFmtId="10" fontId="32" fillId="59" borderId="25" xfId="108" applyNumberFormat="1" applyFont="1" applyFill="1" applyBorder="1" applyAlignment="1" applyProtection="1">
      <alignment vertical="center"/>
      <protection/>
    </xf>
    <xf numFmtId="0" fontId="33" fillId="59" borderId="30" xfId="0" applyFont="1" applyFill="1" applyBorder="1" applyAlignment="1" applyProtection="1">
      <alignment/>
      <protection locked="0"/>
    </xf>
    <xf numFmtId="10" fontId="33" fillId="59" borderId="31" xfId="108" applyNumberFormat="1" applyFont="1" applyFill="1" applyBorder="1" applyAlignment="1" applyProtection="1">
      <alignment vertical="center"/>
      <protection/>
    </xf>
    <xf numFmtId="4" fontId="33" fillId="59" borderId="25" xfId="108" applyNumberFormat="1" applyFont="1" applyFill="1" applyBorder="1" applyAlignment="1" applyProtection="1">
      <alignment vertical="center"/>
      <protection/>
    </xf>
    <xf numFmtId="10" fontId="33" fillId="59" borderId="25" xfId="108" applyNumberFormat="1" applyFont="1" applyFill="1" applyBorder="1" applyAlignment="1" applyProtection="1">
      <alignment vertical="center"/>
      <protection/>
    </xf>
    <xf numFmtId="0" fontId="32" fillId="0" borderId="25" xfId="0" applyFont="1" applyBorder="1" applyAlignment="1" applyProtection="1">
      <alignment vertical="center" wrapText="1"/>
      <protection locked="0"/>
    </xf>
    <xf numFmtId="0" fontId="33" fillId="59" borderId="25" xfId="0" applyFont="1" applyFill="1" applyBorder="1" applyAlignment="1" applyProtection="1">
      <alignment vertical="center" wrapText="1"/>
      <protection/>
    </xf>
    <xf numFmtId="4" fontId="34" fillId="59" borderId="25" xfId="0" applyNumberFormat="1" applyFont="1" applyFill="1" applyBorder="1" applyAlignment="1" applyProtection="1">
      <alignment vertical="center"/>
      <protection/>
    </xf>
    <xf numFmtId="0" fontId="33" fillId="59" borderId="25" xfId="0" applyFont="1" applyFill="1" applyBorder="1" applyAlignment="1" applyProtection="1">
      <alignment vertical="center" wrapText="1"/>
      <protection locked="0"/>
    </xf>
    <xf numFmtId="0" fontId="33" fillId="59" borderId="25" xfId="0" applyFont="1" applyFill="1" applyBorder="1" applyAlignment="1" applyProtection="1">
      <alignment horizontal="center" vertical="center" wrapText="1"/>
      <protection/>
    </xf>
    <xf numFmtId="0" fontId="35" fillId="0" borderId="0" xfId="0" applyFont="1" applyBorder="1" applyAlignment="1" applyProtection="1">
      <alignment/>
      <protection locked="0"/>
    </xf>
    <xf numFmtId="0" fontId="34" fillId="59" borderId="0" xfId="0" applyFont="1" applyFill="1" applyBorder="1" applyAlignment="1" applyProtection="1">
      <alignment/>
      <protection locked="0"/>
    </xf>
    <xf numFmtId="0" fontId="33" fillId="59" borderId="32" xfId="0" applyFont="1" applyFill="1" applyBorder="1" applyAlignment="1" applyProtection="1">
      <alignment vertical="center" wrapText="1"/>
      <protection locked="0"/>
    </xf>
    <xf numFmtId="4" fontId="34" fillId="58" borderId="33" xfId="0" applyNumberFormat="1" applyFont="1" applyFill="1" applyBorder="1" applyAlignment="1" applyProtection="1">
      <alignment vertical="center"/>
      <protection locked="0"/>
    </xf>
    <xf numFmtId="0" fontId="33" fillId="59" borderId="21" xfId="0" applyFont="1" applyFill="1" applyBorder="1" applyAlignment="1" applyProtection="1">
      <alignment vertical="center" wrapText="1"/>
      <protection locked="0"/>
    </xf>
    <xf numFmtId="0" fontId="33" fillId="59" borderId="34" xfId="0" applyFont="1" applyFill="1" applyBorder="1" applyAlignment="1" applyProtection="1">
      <alignment vertical="center" wrapText="1"/>
      <protection/>
    </xf>
    <xf numFmtId="4" fontId="34" fillId="59" borderId="35" xfId="0" applyNumberFormat="1" applyFont="1" applyFill="1" applyBorder="1" applyAlignment="1" applyProtection="1">
      <alignment vertical="center"/>
      <protection/>
    </xf>
    <xf numFmtId="0" fontId="33" fillId="59" borderId="19" xfId="0" applyFont="1" applyFill="1" applyBorder="1" applyAlignment="1" applyProtection="1">
      <alignment vertical="center" wrapText="1"/>
      <protection/>
    </xf>
    <xf numFmtId="4" fontId="34" fillId="0" borderId="20" xfId="0" applyNumberFormat="1" applyFont="1" applyFill="1" applyBorder="1" applyAlignment="1" applyProtection="1">
      <alignment vertical="center"/>
      <protection/>
    </xf>
    <xf numFmtId="0" fontId="33" fillId="59" borderId="33" xfId="0" applyFont="1" applyFill="1" applyBorder="1" applyAlignment="1" applyProtection="1">
      <alignment vertical="center" wrapText="1"/>
      <protection/>
    </xf>
    <xf numFmtId="0" fontId="33" fillId="57" borderId="25" xfId="0" applyFont="1" applyFill="1" applyBorder="1" applyAlignment="1" applyProtection="1">
      <alignment vertical="center" wrapText="1"/>
      <protection locked="0"/>
    </xf>
    <xf numFmtId="0" fontId="33" fillId="23" borderId="25" xfId="0" applyFont="1" applyFill="1" applyBorder="1" applyAlignment="1" applyProtection="1">
      <alignment vertical="center" wrapText="1"/>
      <protection locked="0"/>
    </xf>
    <xf numFmtId="0" fontId="37" fillId="59" borderId="0" xfId="0" applyFont="1" applyFill="1" applyBorder="1" applyAlignment="1" applyProtection="1">
      <alignment horizontal="right"/>
      <protection locked="0"/>
    </xf>
    <xf numFmtId="10" fontId="33" fillId="59" borderId="31" xfId="108" applyNumberFormat="1" applyFont="1" applyFill="1" applyBorder="1" applyAlignment="1" applyProtection="1">
      <alignment horizontal="right" vertical="center"/>
      <protection/>
    </xf>
    <xf numFmtId="10" fontId="34" fillId="0" borderId="25" xfId="0" applyNumberFormat="1" applyFont="1" applyBorder="1" applyAlignment="1">
      <alignment/>
    </xf>
    <xf numFmtId="0" fontId="32" fillId="0" borderId="25" xfId="0" applyFont="1" applyFill="1" applyBorder="1" applyAlignment="1" applyProtection="1">
      <alignment vertical="center" wrapText="1"/>
      <protection locked="0"/>
    </xf>
    <xf numFmtId="4" fontId="69" fillId="0" borderId="25" xfId="102" applyNumberFormat="1" applyFont="1" applyBorder="1" applyAlignment="1">
      <alignment/>
    </xf>
    <xf numFmtId="166" fontId="7" fillId="0" borderId="36" xfId="0" applyNumberFormat="1" applyFont="1" applyBorder="1" applyAlignment="1">
      <alignment vertical="center"/>
    </xf>
    <xf numFmtId="0" fontId="13" fillId="43" borderId="36" xfId="0" applyFont="1" applyFill="1" applyBorder="1" applyAlignment="1">
      <alignment horizontal="right" wrapText="1"/>
    </xf>
    <xf numFmtId="166" fontId="7" fillId="0" borderId="36" xfId="0" applyNumberFormat="1" applyFont="1" applyBorder="1" applyAlignment="1">
      <alignment horizontal="center" vertical="center"/>
    </xf>
    <xf numFmtId="0" fontId="33" fillId="59" borderId="37" xfId="0" applyFont="1" applyFill="1" applyBorder="1" applyAlignment="1" applyProtection="1">
      <alignment/>
      <protection locked="0"/>
    </xf>
    <xf numFmtId="0" fontId="33" fillId="46" borderId="25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 vertical="center"/>
    </xf>
    <xf numFmtId="173" fontId="69" fillId="0" borderId="0" xfId="0" applyNumberFormat="1" applyFont="1" applyAlignment="1">
      <alignment/>
    </xf>
    <xf numFmtId="0" fontId="70" fillId="0" borderId="0" xfId="0" applyFont="1" applyAlignment="1">
      <alignment/>
    </xf>
    <xf numFmtId="166" fontId="7" fillId="0" borderId="28" xfId="0" applyNumberFormat="1" applyFont="1" applyBorder="1" applyAlignment="1">
      <alignment vertical="center"/>
    </xf>
    <xf numFmtId="0" fontId="11" fillId="56" borderId="28" xfId="0" applyFont="1" applyFill="1" applyBorder="1" applyAlignment="1">
      <alignment vertical="center"/>
    </xf>
    <xf numFmtId="0" fontId="11" fillId="56" borderId="27" xfId="0" applyFont="1" applyFill="1" applyBorder="1" applyAlignment="1">
      <alignment vertical="center"/>
    </xf>
    <xf numFmtId="0" fontId="11" fillId="56" borderId="26" xfId="0" applyFont="1" applyFill="1" applyBorder="1" applyAlignment="1">
      <alignment vertical="center"/>
    </xf>
    <xf numFmtId="0" fontId="0" fillId="0" borderId="0" xfId="0" applyAlignment="1">
      <alignment/>
    </xf>
    <xf numFmtId="0" fontId="7" fillId="0" borderId="0" xfId="0" applyFont="1" applyBorder="1" applyAlignment="1">
      <alignment vertical="center"/>
    </xf>
    <xf numFmtId="0" fontId="11" fillId="0" borderId="0" xfId="0" applyFont="1" applyAlignment="1">
      <alignment wrapText="1"/>
    </xf>
    <xf numFmtId="0" fontId="11" fillId="0" borderId="0" xfId="0" applyFont="1" applyBorder="1" applyAlignment="1">
      <alignment vertical="center"/>
    </xf>
    <xf numFmtId="0" fontId="71" fillId="0" borderId="0" xfId="0" applyFont="1" applyBorder="1" applyAlignment="1">
      <alignment vertical="center" wrapText="1"/>
    </xf>
    <xf numFmtId="10" fontId="33" fillId="59" borderId="38" xfId="108" applyNumberFormat="1" applyFont="1" applyFill="1" applyBorder="1" applyAlignment="1" applyProtection="1">
      <alignment horizontal="center" vertical="center"/>
      <protection/>
    </xf>
    <xf numFmtId="0" fontId="33" fillId="59" borderId="0" xfId="0" applyFont="1" applyFill="1" applyBorder="1" applyAlignment="1" applyProtection="1">
      <alignment horizontal="center" vertical="center" wrapText="1"/>
      <protection/>
    </xf>
    <xf numFmtId="10" fontId="33" fillId="59" borderId="0" xfId="108" applyNumberFormat="1" applyFont="1" applyFill="1" applyBorder="1" applyAlignment="1" applyProtection="1">
      <alignment horizontal="center" vertical="center"/>
      <protection/>
    </xf>
    <xf numFmtId="10" fontId="34" fillId="0" borderId="31" xfId="0" applyNumberFormat="1" applyFont="1" applyBorder="1" applyAlignment="1">
      <alignment/>
    </xf>
    <xf numFmtId="10" fontId="34" fillId="0" borderId="0" xfId="0" applyNumberFormat="1" applyFont="1" applyBorder="1" applyAlignment="1">
      <alignment/>
    </xf>
    <xf numFmtId="4" fontId="34" fillId="21" borderId="25" xfId="0" applyNumberFormat="1" applyFont="1" applyFill="1" applyBorder="1" applyAlignment="1" applyProtection="1">
      <alignment vertical="center"/>
      <protection/>
    </xf>
    <xf numFmtId="0" fontId="68" fillId="0" borderId="0" xfId="0" applyFont="1" applyAlignment="1">
      <alignment horizontal="center"/>
    </xf>
    <xf numFmtId="0" fontId="33" fillId="0" borderId="0" xfId="0" applyFont="1" applyFill="1" applyBorder="1" applyAlignment="1" applyProtection="1">
      <alignment vertical="center" wrapText="1"/>
      <protection locked="0"/>
    </xf>
    <xf numFmtId="0" fontId="33" fillId="0" borderId="0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/>
    </xf>
    <xf numFmtId="169" fontId="3" fillId="0" borderId="26" xfId="102" applyNumberFormat="1" applyFont="1" applyFill="1" applyBorder="1" applyAlignment="1">
      <alignment vertical="center" wrapText="1"/>
    </xf>
    <xf numFmtId="169" fontId="2" fillId="0" borderId="27" xfId="102" applyNumberFormat="1" applyFont="1" applyFill="1" applyBorder="1" applyAlignment="1">
      <alignment vertical="center" wrapText="1"/>
    </xf>
    <xf numFmtId="169" fontId="2" fillId="0" borderId="28" xfId="102" applyNumberFormat="1" applyFont="1" applyFill="1" applyBorder="1" applyAlignment="1">
      <alignment vertical="center" wrapText="1"/>
    </xf>
    <xf numFmtId="0" fontId="3" fillId="0" borderId="28" xfId="97" applyFont="1" applyFill="1" applyBorder="1" applyAlignment="1">
      <alignment horizontal="left" vertical="center" wrapText="1" indent="2"/>
      <protection/>
    </xf>
    <xf numFmtId="0" fontId="3" fillId="0" borderId="27" xfId="97" applyFont="1" applyFill="1" applyBorder="1" applyAlignment="1">
      <alignment horizontal="left" vertical="center" wrapText="1" indent="2"/>
      <protection/>
    </xf>
    <xf numFmtId="0" fontId="3" fillId="0" borderId="36" xfId="97" applyFont="1" applyBorder="1" applyAlignment="1">
      <alignment horizontal="center" vertical="center"/>
      <protection/>
    </xf>
    <xf numFmtId="10" fontId="3" fillId="0" borderId="36" xfId="97" applyNumberFormat="1" applyFont="1" applyFill="1" applyBorder="1" applyAlignment="1">
      <alignment vertical="center"/>
      <protection/>
    </xf>
    <xf numFmtId="169" fontId="3" fillId="0" borderId="26" xfId="102" applyNumberFormat="1" applyFont="1" applyFill="1" applyBorder="1" applyAlignment="1">
      <alignment horizontal="center" vertical="center" wrapText="1"/>
    </xf>
    <xf numFmtId="169" fontId="2" fillId="0" borderId="27" xfId="102" applyNumberFormat="1" applyFont="1" applyFill="1" applyBorder="1" applyAlignment="1">
      <alignment horizontal="center" vertical="center" wrapText="1"/>
    </xf>
    <xf numFmtId="169" fontId="2" fillId="0" borderId="28" xfId="102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indent="1"/>
    </xf>
    <xf numFmtId="166" fontId="7" fillId="0" borderId="0" xfId="0" applyNumberFormat="1" applyFont="1" applyAlignment="1">
      <alignment/>
    </xf>
    <xf numFmtId="0" fontId="7" fillId="0" borderId="26" xfId="0" applyFont="1" applyBorder="1" applyAlignment="1">
      <alignment horizontal="center" vertical="center"/>
    </xf>
    <xf numFmtId="0" fontId="7" fillId="0" borderId="28" xfId="0" applyFont="1" applyBorder="1" applyAlignment="1">
      <alignment horizontal="center" vertical="center"/>
    </xf>
    <xf numFmtId="0" fontId="7" fillId="0" borderId="39" xfId="0" applyFont="1" applyBorder="1" applyAlignment="1">
      <alignment horizontal="center" vertical="center"/>
    </xf>
    <xf numFmtId="0" fontId="12" fillId="0" borderId="0" xfId="0" applyFont="1" applyAlignment="1">
      <alignment/>
    </xf>
    <xf numFmtId="169" fontId="11" fillId="60" borderId="0" xfId="102" applyNumberFormat="1" applyFont="1" applyFill="1" applyAlignment="1">
      <alignment vertical="center"/>
    </xf>
    <xf numFmtId="169" fontId="11" fillId="56" borderId="0" xfId="102" applyNumberFormat="1" applyFont="1" applyFill="1" applyAlignment="1">
      <alignment vertical="center"/>
    </xf>
    <xf numFmtId="169" fontId="11" fillId="55" borderId="0" xfId="102" applyNumberFormat="1" applyFont="1" applyFill="1" applyAlignment="1">
      <alignment vertical="center"/>
    </xf>
    <xf numFmtId="0" fontId="38" fillId="0" borderId="0" xfId="0" applyFont="1" applyAlignment="1">
      <alignment vertical="center"/>
    </xf>
    <xf numFmtId="10" fontId="7" fillId="0" borderId="26" xfId="0" applyNumberFormat="1" applyFont="1" applyFill="1" applyBorder="1" applyAlignment="1">
      <alignment vertical="center"/>
    </xf>
    <xf numFmtId="10" fontId="7" fillId="0" borderId="28" xfId="0" applyNumberFormat="1" applyFont="1" applyFill="1" applyBorder="1" applyAlignment="1">
      <alignment vertical="center"/>
    </xf>
    <xf numFmtId="169" fontId="7" fillId="0" borderId="26" xfId="102" applyNumberFormat="1" applyFont="1" applyFill="1" applyBorder="1" applyAlignment="1">
      <alignment vertical="center"/>
    </xf>
    <xf numFmtId="169" fontId="7" fillId="0" borderId="27" xfId="102" applyNumberFormat="1" applyFont="1" applyFill="1" applyBorder="1" applyAlignment="1">
      <alignment vertical="center"/>
    </xf>
    <xf numFmtId="169" fontId="7" fillId="0" borderId="39" xfId="102" applyNumberFormat="1" applyFont="1" applyFill="1" applyBorder="1" applyAlignment="1">
      <alignment vertical="center"/>
    </xf>
    <xf numFmtId="169" fontId="7" fillId="0" borderId="28" xfId="102" applyNumberFormat="1" applyFont="1" applyFill="1" applyBorder="1" applyAlignment="1">
      <alignment vertical="center"/>
    </xf>
    <xf numFmtId="0" fontId="2" fillId="0" borderId="26" xfId="97" applyFont="1" applyFill="1" applyBorder="1" applyAlignment="1">
      <alignment horizontal="left" vertical="center" wrapText="1" indent="1"/>
      <protection/>
    </xf>
    <xf numFmtId="169" fontId="2" fillId="0" borderId="26" xfId="102" applyNumberFormat="1" applyFont="1" applyFill="1" applyBorder="1" applyAlignment="1">
      <alignment horizontal="center" vertical="center" wrapText="1"/>
    </xf>
    <xf numFmtId="169" fontId="2" fillId="0" borderId="26" xfId="102" applyNumberFormat="1" applyFont="1" applyFill="1" applyBorder="1" applyAlignment="1">
      <alignment vertical="center" wrapText="1"/>
    </xf>
    <xf numFmtId="0" fontId="3" fillId="0" borderId="40" xfId="97" applyFont="1" applyFill="1" applyBorder="1" applyAlignment="1">
      <alignment vertical="center" wrapText="1"/>
      <protection/>
    </xf>
    <xf numFmtId="0" fontId="2" fillId="0" borderId="39" xfId="96" applyFont="1" applyFill="1" applyBorder="1" applyAlignment="1">
      <alignment horizontal="left" vertical="center" wrapText="1" indent="2"/>
      <protection/>
    </xf>
    <xf numFmtId="0" fontId="67" fillId="0" borderId="0" xfId="0" applyFont="1" applyAlignment="1" quotePrefix="1">
      <alignment/>
    </xf>
    <xf numFmtId="0" fontId="2" fillId="0" borderId="39" xfId="97" applyFont="1" applyBorder="1" applyAlignment="1">
      <alignment horizontal="center" vertical="center"/>
      <protection/>
    </xf>
    <xf numFmtId="166" fontId="2" fillId="0" borderId="39" xfId="97" applyNumberFormat="1" applyFont="1" applyFill="1" applyBorder="1" applyAlignment="1">
      <alignment vertical="center"/>
      <protection/>
    </xf>
    <xf numFmtId="0" fontId="2" fillId="0" borderId="27" xfId="96" applyFont="1" applyFill="1" applyBorder="1" applyAlignment="1">
      <alignment horizontal="left" vertical="center" wrapText="1" indent="3"/>
      <protection/>
    </xf>
    <xf numFmtId="0" fontId="2" fillId="0" borderId="28" xfId="96" applyFont="1" applyFill="1" applyBorder="1" applyAlignment="1">
      <alignment horizontal="left" vertical="center" wrapText="1" indent="3"/>
      <protection/>
    </xf>
    <xf numFmtId="0" fontId="2" fillId="0" borderId="27" xfId="97" applyFont="1" applyFill="1" applyBorder="1" applyAlignment="1" quotePrefix="1">
      <alignment horizontal="left" vertical="center" wrapText="1" indent="1"/>
      <protection/>
    </xf>
    <xf numFmtId="165" fontId="2" fillId="0" borderId="26" xfId="97" applyNumberFormat="1" applyFont="1" applyFill="1" applyBorder="1" applyAlignment="1">
      <alignment horizontal="center" vertical="center"/>
      <protection/>
    </xf>
    <xf numFmtId="0" fontId="10" fillId="0" borderId="27" xfId="0" applyFont="1" applyBorder="1" applyAlignment="1">
      <alignment vertical="top" wrapText="1"/>
    </xf>
    <xf numFmtId="0" fontId="10" fillId="0" borderId="28" xfId="0" applyFont="1" applyBorder="1" applyAlignment="1">
      <alignment horizontal="left" vertical="top" wrapText="1" indent="1"/>
    </xf>
    <xf numFmtId="0" fontId="2" fillId="0" borderId="28" xfId="97" applyFont="1" applyFill="1" applyBorder="1" applyAlignment="1">
      <alignment horizontal="left" vertical="center" wrapText="1" indent="3"/>
      <protection/>
    </xf>
    <xf numFmtId="166" fontId="7" fillId="0" borderId="39" xfId="0" applyNumberFormat="1" applyFont="1" applyBorder="1" applyAlignment="1">
      <alignment vertical="center"/>
    </xf>
    <xf numFmtId="166" fontId="7" fillId="0" borderId="26" xfId="0" applyNumberFormat="1" applyFont="1" applyBorder="1" applyAlignment="1">
      <alignment horizontal="center" vertical="center"/>
    </xf>
    <xf numFmtId="166" fontId="7" fillId="0" borderId="27" xfId="0" applyNumberFormat="1" applyFont="1" applyBorder="1" applyAlignment="1">
      <alignment horizontal="center" vertical="center"/>
    </xf>
    <xf numFmtId="166" fontId="7" fillId="0" borderId="39" xfId="0" applyNumberFormat="1" applyFont="1" applyBorder="1" applyAlignment="1">
      <alignment horizontal="center" vertical="center"/>
    </xf>
    <xf numFmtId="166" fontId="7" fillId="0" borderId="28" xfId="0" applyNumberFormat="1" applyFont="1" applyBorder="1" applyAlignment="1">
      <alignment horizontal="center" vertical="center"/>
    </xf>
    <xf numFmtId="169" fontId="7" fillId="0" borderId="26" xfId="0" applyNumberFormat="1" applyFont="1" applyBorder="1" applyAlignment="1">
      <alignment vertical="center"/>
    </xf>
    <xf numFmtId="169" fontId="7" fillId="0" borderId="36" xfId="0" applyNumberFormat="1" applyFont="1" applyBorder="1" applyAlignment="1">
      <alignment vertical="center"/>
    </xf>
    <xf numFmtId="169" fontId="7" fillId="0" borderId="27" xfId="0" applyNumberFormat="1" applyFont="1" applyBorder="1" applyAlignment="1">
      <alignment vertical="center"/>
    </xf>
    <xf numFmtId="169" fontId="7" fillId="0" borderId="39" xfId="0" applyNumberFormat="1" applyFont="1" applyBorder="1" applyAlignment="1">
      <alignment vertical="center"/>
    </xf>
    <xf numFmtId="169" fontId="7" fillId="0" borderId="28" xfId="0" applyNumberFormat="1" applyFont="1" applyBorder="1" applyAlignment="1">
      <alignment vertical="center"/>
    </xf>
    <xf numFmtId="0" fontId="3" fillId="0" borderId="26" xfId="97" applyFont="1" applyFill="1" applyBorder="1" applyAlignment="1">
      <alignment horizontal="left" vertical="center" wrapText="1"/>
      <protection/>
    </xf>
    <xf numFmtId="0" fontId="39" fillId="10" borderId="27" xfId="0" applyFont="1" applyFill="1" applyBorder="1" applyAlignment="1">
      <alignment horizontal="right" vertical="center" wrapText="1"/>
    </xf>
    <xf numFmtId="0" fontId="2" fillId="0" borderId="36" xfId="97" applyFont="1" applyFill="1" applyBorder="1" applyAlignment="1">
      <alignment vertical="center" wrapText="1"/>
      <protection/>
    </xf>
    <xf numFmtId="0" fontId="13" fillId="55" borderId="36" xfId="0" applyFont="1" applyFill="1" applyBorder="1" applyAlignment="1">
      <alignment horizontal="right" wrapText="1"/>
    </xf>
    <xf numFmtId="0" fontId="2" fillId="0" borderId="26" xfId="0" applyFont="1" applyBorder="1" applyAlignment="1">
      <alignment/>
    </xf>
    <xf numFmtId="0" fontId="2" fillId="0" borderId="28" xfId="0" applyFont="1" applyBorder="1" applyAlignment="1">
      <alignment/>
    </xf>
    <xf numFmtId="0" fontId="2" fillId="0" borderId="0" xfId="0" applyFont="1" applyAlignment="1">
      <alignment/>
    </xf>
    <xf numFmtId="169" fontId="2" fillId="55" borderId="0" xfId="104" applyNumberFormat="1" applyFont="1" applyFill="1" applyAlignment="1">
      <alignment vertical="center"/>
    </xf>
    <xf numFmtId="169" fontId="2" fillId="56" borderId="0" xfId="104" applyNumberFormat="1" applyFont="1" applyFill="1" applyAlignment="1">
      <alignment vertical="center"/>
    </xf>
    <xf numFmtId="169" fontId="2" fillId="60" borderId="0" xfId="104" applyNumberFormat="1" applyFont="1" applyFill="1" applyAlignment="1">
      <alignment vertical="center"/>
    </xf>
    <xf numFmtId="0" fontId="3" fillId="0" borderId="26" xfId="0" applyFont="1" applyBorder="1" applyAlignment="1">
      <alignment vertical="center"/>
    </xf>
    <xf numFmtId="0" fontId="2" fillId="0" borderId="27" xfId="0" applyFont="1" applyBorder="1" applyAlignment="1">
      <alignment horizontal="left" vertical="center" indent="1"/>
    </xf>
    <xf numFmtId="0" fontId="2" fillId="0" borderId="27" xfId="0" applyFont="1" applyBorder="1" applyAlignment="1">
      <alignment horizontal="left" vertical="center" wrapText="1" indent="2"/>
    </xf>
    <xf numFmtId="0" fontId="2" fillId="0" borderId="28" xfId="0" applyFont="1" applyBorder="1" applyAlignment="1">
      <alignment horizontal="left" vertical="center" wrapText="1" indent="2"/>
    </xf>
    <xf numFmtId="0" fontId="2" fillId="0" borderId="27" xfId="0" applyFont="1" applyBorder="1" applyAlignment="1">
      <alignment horizontal="left" vertical="center" wrapText="1" indent="1"/>
    </xf>
    <xf numFmtId="0" fontId="3" fillId="0" borderId="27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wrapText="1" indent="1"/>
    </xf>
    <xf numFmtId="0" fontId="3" fillId="0" borderId="0" xfId="0" applyFont="1" applyAlignment="1">
      <alignment/>
    </xf>
    <xf numFmtId="0" fontId="41" fillId="0" borderId="0" xfId="0" applyFont="1" applyAlignment="1">
      <alignment/>
    </xf>
    <xf numFmtId="49" fontId="10" fillId="0" borderId="25" xfId="96" applyNumberFormat="1" applyFont="1" applyFill="1" applyBorder="1" applyAlignment="1">
      <alignment horizontal="center" vertical="center" wrapText="1"/>
      <protection/>
    </xf>
    <xf numFmtId="49" fontId="10" fillId="0" borderId="25" xfId="96" applyNumberFormat="1" applyFont="1" applyFill="1" applyBorder="1" applyAlignment="1">
      <alignment horizontal="center"/>
      <protection/>
    </xf>
    <xf numFmtId="0" fontId="10" fillId="0" borderId="26" xfId="96" applyFont="1" applyFill="1" applyBorder="1" applyAlignment="1">
      <alignment vertical="center" wrapText="1"/>
      <protection/>
    </xf>
    <xf numFmtId="166" fontId="9" fillId="0" borderId="26" xfId="96" applyNumberFormat="1" applyFont="1" applyFill="1" applyBorder="1" applyAlignment="1" applyProtection="1">
      <alignment vertical="center"/>
      <protection locked="0"/>
    </xf>
    <xf numFmtId="0" fontId="9" fillId="0" borderId="27" xfId="96" applyFont="1" applyFill="1" applyBorder="1" applyAlignment="1">
      <alignment horizontal="left" vertical="center" wrapText="1" indent="1"/>
      <protection/>
    </xf>
    <xf numFmtId="166" fontId="9" fillId="0" borderId="27" xfId="96" applyNumberFormat="1" applyFont="1" applyFill="1" applyBorder="1" applyAlignment="1" applyProtection="1">
      <alignment vertical="center"/>
      <protection locked="0"/>
    </xf>
    <xf numFmtId="0" fontId="9" fillId="0" borderId="27" xfId="96" applyFont="1" applyFill="1" applyBorder="1" applyAlignment="1">
      <alignment horizontal="left" vertical="center" wrapText="1" indent="2"/>
      <protection/>
    </xf>
    <xf numFmtId="0" fontId="9" fillId="0" borderId="27" xfId="96" applyFont="1" applyFill="1" applyBorder="1" applyAlignment="1">
      <alignment horizontal="left" vertical="center" wrapText="1" indent="3"/>
      <protection/>
    </xf>
    <xf numFmtId="0" fontId="9" fillId="0" borderId="27" xfId="96" applyFont="1" applyFill="1" applyBorder="1" applyAlignment="1" quotePrefix="1">
      <alignment horizontal="left" vertical="center" wrapText="1" indent="1"/>
      <protection/>
    </xf>
    <xf numFmtId="0" fontId="9" fillId="0" borderId="28" xfId="96" applyFont="1" applyFill="1" applyBorder="1" applyAlignment="1">
      <alignment horizontal="left" vertical="center" wrapText="1" indent="3"/>
      <protection/>
    </xf>
    <xf numFmtId="166" fontId="9" fillId="0" borderId="28" xfId="96" applyNumberFormat="1" applyFont="1" applyFill="1" applyBorder="1" applyAlignment="1" applyProtection="1">
      <alignment vertical="center"/>
      <protection locked="0"/>
    </xf>
    <xf numFmtId="0" fontId="42" fillId="0" borderId="27" xfId="96" applyFont="1" applyFill="1" applyBorder="1" applyAlignment="1">
      <alignment horizontal="left" vertical="center" wrapText="1" indent="2"/>
      <protection/>
    </xf>
    <xf numFmtId="0" fontId="42" fillId="0" borderId="27" xfId="96" applyFont="1" applyFill="1" applyBorder="1" applyAlignment="1">
      <alignment horizontal="left" vertical="center" wrapText="1" indent="1"/>
      <protection/>
    </xf>
    <xf numFmtId="0" fontId="9" fillId="0" borderId="28" xfId="96" applyFont="1" applyFill="1" applyBorder="1" applyAlignment="1">
      <alignment horizontal="left" vertical="center" wrapText="1" indent="2"/>
      <protection/>
    </xf>
    <xf numFmtId="0" fontId="10" fillId="0" borderId="25" xfId="96" applyFont="1" applyFill="1" applyBorder="1" applyAlignment="1">
      <alignment vertical="center" wrapText="1"/>
      <protection/>
    </xf>
    <xf numFmtId="0" fontId="9" fillId="0" borderId="28" xfId="96" applyFont="1" applyFill="1" applyBorder="1" applyAlignment="1">
      <alignment horizontal="left" vertical="center" wrapText="1" indent="1"/>
      <protection/>
    </xf>
    <xf numFmtId="0" fontId="10" fillId="0" borderId="26" xfId="96" applyFont="1" applyFill="1" applyBorder="1" applyAlignment="1">
      <alignment horizontal="left" vertical="center" wrapText="1"/>
      <protection/>
    </xf>
    <xf numFmtId="0" fontId="43" fillId="0" borderId="25" xfId="96" applyFont="1" applyFill="1" applyBorder="1" applyAlignment="1">
      <alignment vertical="center" wrapText="1"/>
      <protection/>
    </xf>
    <xf numFmtId="0" fontId="43" fillId="0" borderId="26" xfId="96" applyFont="1" applyFill="1" applyBorder="1" applyAlignment="1">
      <alignment vertical="center" wrapText="1"/>
      <protection/>
    </xf>
    <xf numFmtId="0" fontId="42" fillId="0" borderId="28" xfId="96" applyFont="1" applyFill="1" applyBorder="1" applyAlignment="1">
      <alignment horizontal="left" vertical="center" wrapText="1" indent="1"/>
      <protection/>
    </xf>
    <xf numFmtId="0" fontId="42" fillId="0" borderId="41" xfId="96" applyFont="1" applyFill="1" applyBorder="1" applyAlignment="1">
      <alignment horizontal="left" vertical="center" wrapText="1" indent="1"/>
      <protection/>
    </xf>
    <xf numFmtId="166" fontId="9" fillId="0" borderId="36" xfId="96" applyNumberFormat="1" applyFont="1" applyFill="1" applyBorder="1" applyAlignment="1" applyProtection="1">
      <alignment vertical="center"/>
      <protection locked="0"/>
    </xf>
    <xf numFmtId="0" fontId="42" fillId="0" borderId="27" xfId="96" applyFont="1" applyFill="1" applyBorder="1" applyAlignment="1" quotePrefix="1">
      <alignment horizontal="left" vertical="center" wrapText="1" indent="1"/>
      <protection/>
    </xf>
    <xf numFmtId="0" fontId="9" fillId="0" borderId="26" xfId="96" applyFont="1" applyFill="1" applyBorder="1" applyAlignment="1">
      <alignment vertical="center" wrapText="1"/>
      <protection/>
    </xf>
    <xf numFmtId="169" fontId="9" fillId="0" borderId="26" xfId="96" applyNumberFormat="1" applyFont="1" applyFill="1" applyBorder="1" applyAlignment="1" applyProtection="1">
      <alignment vertical="center"/>
      <protection locked="0"/>
    </xf>
    <xf numFmtId="0" fontId="9" fillId="0" borderId="27" xfId="96" applyFont="1" applyFill="1" applyBorder="1" applyAlignment="1">
      <alignment vertical="center" wrapText="1"/>
      <protection/>
    </xf>
    <xf numFmtId="169" fontId="9" fillId="0" borderId="27" xfId="96" applyNumberFormat="1" applyFont="1" applyFill="1" applyBorder="1" applyAlignment="1" applyProtection="1">
      <alignment vertical="center"/>
      <protection locked="0"/>
    </xf>
    <xf numFmtId="0" fontId="42" fillId="0" borderId="27" xfId="96" applyFont="1" applyFill="1" applyBorder="1" applyAlignment="1">
      <alignment vertical="center" wrapText="1"/>
      <protection/>
    </xf>
    <xf numFmtId="0" fontId="42" fillId="0" borderId="28" xfId="96" applyFont="1" applyFill="1" applyBorder="1" applyAlignment="1">
      <alignment horizontal="left" vertical="center" wrapText="1"/>
      <protection/>
    </xf>
    <xf numFmtId="169" fontId="9" fillId="0" borderId="28" xfId="96" applyNumberFormat="1" applyFont="1" applyFill="1" applyBorder="1" applyAlignment="1" applyProtection="1">
      <alignment vertical="center"/>
      <protection locked="0"/>
    </xf>
    <xf numFmtId="0" fontId="10" fillId="0" borderId="27" xfId="96" applyFont="1" applyFill="1" applyBorder="1" applyAlignment="1">
      <alignment vertical="center" wrapText="1"/>
      <protection/>
    </xf>
    <xf numFmtId="166" fontId="9" fillId="0" borderId="27" xfId="96" applyNumberFormat="1" applyFont="1" applyFill="1" applyBorder="1" applyAlignment="1" applyProtection="1">
      <alignment horizontal="center" vertical="center"/>
      <protection locked="0"/>
    </xf>
    <xf numFmtId="166" fontId="9" fillId="0" borderId="28" xfId="96" applyNumberFormat="1" applyFont="1" applyFill="1" applyBorder="1" applyAlignment="1" applyProtection="1">
      <alignment horizontal="center" vertical="center"/>
      <protection locked="0"/>
    </xf>
    <xf numFmtId="0" fontId="44" fillId="0" borderId="0" xfId="0" applyFont="1" applyBorder="1" applyAlignment="1">
      <alignment wrapText="1"/>
    </xf>
    <xf numFmtId="0" fontId="44" fillId="0" borderId="0" xfId="0" applyFont="1" applyBorder="1" applyAlignment="1">
      <alignment/>
    </xf>
    <xf numFmtId="49" fontId="10" fillId="0" borderId="25" xfId="96" applyNumberFormat="1" applyFont="1" applyFill="1" applyBorder="1" applyAlignment="1">
      <alignment horizontal="center" vertical="center"/>
      <protection/>
    </xf>
    <xf numFmtId="0" fontId="10" fillId="0" borderId="26" xfId="96" applyFont="1" applyFill="1" applyBorder="1" applyAlignment="1">
      <alignment horizontal="center" vertical="center"/>
      <protection/>
    </xf>
    <xf numFmtId="0" fontId="9" fillId="0" borderId="27" xfId="96" applyFont="1" applyFill="1" applyBorder="1" applyAlignment="1">
      <alignment horizontal="center" vertical="center"/>
      <protection/>
    </xf>
    <xf numFmtId="0" fontId="9" fillId="0" borderId="28" xfId="96" applyFont="1" applyFill="1" applyBorder="1" applyAlignment="1">
      <alignment horizontal="center" vertical="center"/>
      <protection/>
    </xf>
    <xf numFmtId="0" fontId="10" fillId="0" borderId="25" xfId="96" applyFont="1" applyFill="1" applyBorder="1" applyAlignment="1">
      <alignment horizontal="center" vertical="center"/>
      <protection/>
    </xf>
    <xf numFmtId="0" fontId="9" fillId="0" borderId="26" xfId="96" applyFont="1" applyFill="1" applyBorder="1" applyAlignment="1">
      <alignment horizontal="center" vertical="center"/>
      <protection/>
    </xf>
    <xf numFmtId="0" fontId="43" fillId="0" borderId="25" xfId="96" applyFont="1" applyFill="1" applyBorder="1" applyAlignment="1">
      <alignment horizontal="center" vertical="center"/>
      <protection/>
    </xf>
    <xf numFmtId="0" fontId="43" fillId="0" borderId="26" xfId="96" applyFont="1" applyFill="1" applyBorder="1" applyAlignment="1">
      <alignment horizontal="center" vertical="center"/>
      <protection/>
    </xf>
    <xf numFmtId="0" fontId="42" fillId="0" borderId="28" xfId="96" applyFont="1" applyFill="1" applyBorder="1" applyAlignment="1">
      <alignment horizontal="center" vertical="center"/>
      <protection/>
    </xf>
    <xf numFmtId="0" fontId="42" fillId="0" borderId="41" xfId="96" applyFont="1" applyFill="1" applyBorder="1" applyAlignment="1">
      <alignment horizontal="center" vertical="center"/>
      <protection/>
    </xf>
    <xf numFmtId="0" fontId="42" fillId="0" borderId="27" xfId="96" applyFont="1" applyFill="1" applyBorder="1" applyAlignment="1">
      <alignment horizontal="center" vertical="center"/>
      <protection/>
    </xf>
    <xf numFmtId="0" fontId="42" fillId="0" borderId="26" xfId="96" applyFont="1" applyFill="1" applyBorder="1" applyAlignment="1">
      <alignment horizontal="center" vertical="center"/>
      <protection/>
    </xf>
    <xf numFmtId="0" fontId="43" fillId="0" borderId="27" xfId="96" applyFont="1" applyFill="1" applyBorder="1" applyAlignment="1">
      <alignment horizontal="center" vertical="center"/>
      <protection/>
    </xf>
    <xf numFmtId="0" fontId="9" fillId="0" borderId="0" xfId="97" applyFont="1" applyBorder="1" applyAlignment="1">
      <alignment vertical="center"/>
      <protection/>
    </xf>
    <xf numFmtId="0" fontId="44" fillId="0" borderId="0" xfId="0" applyFont="1" applyAlignment="1">
      <alignment/>
    </xf>
    <xf numFmtId="4" fontId="44" fillId="0" borderId="0" xfId="0" applyNumberFormat="1" applyFont="1" applyAlignment="1">
      <alignment vertical="center"/>
    </xf>
    <xf numFmtId="10" fontId="33" fillId="59" borderId="42" xfId="108" applyNumberFormat="1" applyFont="1" applyFill="1" applyBorder="1" applyAlignment="1" applyProtection="1">
      <alignment horizontal="center" vertical="center"/>
      <protection/>
    </xf>
    <xf numFmtId="10" fontId="33" fillId="59" borderId="40" xfId="108" applyNumberFormat="1" applyFont="1" applyFill="1" applyBorder="1" applyAlignment="1" applyProtection="1">
      <alignment horizontal="center" vertical="center"/>
      <protection/>
    </xf>
    <xf numFmtId="10" fontId="33" fillId="59" borderId="38" xfId="108" applyNumberFormat="1" applyFont="1" applyFill="1" applyBorder="1" applyAlignment="1" applyProtection="1">
      <alignment horizontal="center" vertical="center"/>
      <protection/>
    </xf>
    <xf numFmtId="0" fontId="33" fillId="59" borderId="43" xfId="0" applyFont="1" applyFill="1" applyBorder="1" applyAlignment="1" applyProtection="1">
      <alignment horizontal="center" vertical="center"/>
      <protection locked="0"/>
    </xf>
    <xf numFmtId="0" fontId="33" fillId="59" borderId="44" xfId="0" applyFont="1" applyFill="1" applyBorder="1" applyAlignment="1" applyProtection="1">
      <alignment horizontal="center" vertical="center"/>
      <protection locked="0"/>
    </xf>
    <xf numFmtId="0" fontId="33" fillId="59" borderId="45" xfId="0" applyFont="1" applyFill="1" applyBorder="1" applyAlignment="1" applyProtection="1">
      <alignment horizontal="center" vertical="center"/>
      <protection locked="0"/>
    </xf>
    <xf numFmtId="0" fontId="33" fillId="59" borderId="46" xfId="0" applyFont="1" applyFill="1" applyBorder="1" applyAlignment="1" applyProtection="1">
      <alignment horizontal="center" vertical="center"/>
      <protection locked="0"/>
    </xf>
    <xf numFmtId="0" fontId="33" fillId="59" borderId="0" xfId="0" applyFont="1" applyFill="1" applyBorder="1" applyAlignment="1" applyProtection="1">
      <alignment horizontal="center" vertical="center"/>
      <protection locked="0"/>
    </xf>
    <xf numFmtId="0" fontId="33" fillId="59" borderId="47" xfId="0" applyFont="1" applyFill="1" applyBorder="1" applyAlignment="1" applyProtection="1">
      <alignment horizontal="center" vertical="center"/>
      <protection locked="0"/>
    </xf>
    <xf numFmtId="0" fontId="33" fillId="59" borderId="48" xfId="0" applyFont="1" applyFill="1" applyBorder="1" applyAlignment="1" applyProtection="1">
      <alignment horizontal="center" vertical="center"/>
      <protection locked="0"/>
    </xf>
    <xf numFmtId="0" fontId="33" fillId="59" borderId="29" xfId="0" applyFont="1" applyFill="1" applyBorder="1" applyAlignment="1" applyProtection="1">
      <alignment horizontal="center" vertical="center"/>
      <protection locked="0"/>
    </xf>
    <xf numFmtId="0" fontId="33" fillId="59" borderId="49" xfId="0" applyFont="1" applyFill="1" applyBorder="1" applyAlignment="1" applyProtection="1">
      <alignment horizontal="center" vertical="center"/>
      <protection locked="0"/>
    </xf>
    <xf numFmtId="0" fontId="33" fillId="59" borderId="50" xfId="0" applyFont="1" applyFill="1" applyBorder="1" applyAlignment="1" applyProtection="1">
      <alignment horizontal="center"/>
      <protection locked="0"/>
    </xf>
    <xf numFmtId="0" fontId="33" fillId="59" borderId="51" xfId="0" applyFont="1" applyFill="1" applyBorder="1" applyAlignment="1" applyProtection="1">
      <alignment horizontal="center"/>
      <protection locked="0"/>
    </xf>
    <xf numFmtId="0" fontId="37" fillId="59" borderId="0" xfId="0" applyFont="1" applyFill="1" applyBorder="1" applyAlignment="1" applyProtection="1">
      <alignment horizontal="center" wrapText="1"/>
      <protection locked="0"/>
    </xf>
    <xf numFmtId="166" fontId="10" fillId="0" borderId="42" xfId="96" applyNumberFormat="1" applyFont="1" applyFill="1" applyBorder="1" applyAlignment="1" applyProtection="1">
      <alignment horizontal="center" vertical="center"/>
      <protection locked="0"/>
    </xf>
    <xf numFmtId="166" fontId="10" fillId="0" borderId="40" xfId="96" applyNumberFormat="1" applyFont="1" applyFill="1" applyBorder="1" applyAlignment="1" applyProtection="1">
      <alignment horizontal="center" vertical="center"/>
      <protection locked="0"/>
    </xf>
    <xf numFmtId="166" fontId="10" fillId="0" borderId="38" xfId="96" applyNumberFormat="1" applyFont="1" applyFill="1" applyBorder="1" applyAlignment="1" applyProtection="1">
      <alignment horizontal="center" vertical="center"/>
      <protection locked="0"/>
    </xf>
  </cellXfs>
  <cellStyles count="110">
    <cellStyle name="Normal" xfId="0"/>
    <cellStyle name="20% - akcent 1" xfId="15"/>
    <cellStyle name="20% - akcent 1 2" xfId="16"/>
    <cellStyle name="20% - akcent 2" xfId="17"/>
    <cellStyle name="20% - akcent 2 2" xfId="18"/>
    <cellStyle name="20% - akcent 3" xfId="19"/>
    <cellStyle name="20% - akcent 3 2" xfId="20"/>
    <cellStyle name="20% - akcent 4" xfId="21"/>
    <cellStyle name="20% - akcent 4 2" xfId="22"/>
    <cellStyle name="20% - akcent 5" xfId="23"/>
    <cellStyle name="20% - akcent 5 2" xfId="24"/>
    <cellStyle name="20% - akcent 6" xfId="25"/>
    <cellStyle name="20% - akcent 6 2" xfId="26"/>
    <cellStyle name="40% - akcent 1" xfId="27"/>
    <cellStyle name="40% - akcent 1 2" xfId="28"/>
    <cellStyle name="40% - akcent 2" xfId="29"/>
    <cellStyle name="40% - akcent 2 2" xfId="30"/>
    <cellStyle name="40% - akcent 3" xfId="31"/>
    <cellStyle name="40% - akcent 3 2" xfId="32"/>
    <cellStyle name="40% - akcent 4" xfId="33"/>
    <cellStyle name="40% - akcent 4 2" xfId="34"/>
    <cellStyle name="40% - akcent 5" xfId="35"/>
    <cellStyle name="40% - akcent 5 2" xfId="36"/>
    <cellStyle name="40% - akcent 6" xfId="37"/>
    <cellStyle name="40% - akcent 6 2" xfId="38"/>
    <cellStyle name="60% - akcent 1" xfId="39"/>
    <cellStyle name="60% - akcent 1 2" xfId="40"/>
    <cellStyle name="60% - akcent 2" xfId="41"/>
    <cellStyle name="60% - akcent 2 2" xfId="42"/>
    <cellStyle name="60% - akcent 3" xfId="43"/>
    <cellStyle name="60% - akcent 3 2" xfId="44"/>
    <cellStyle name="60% - akcent 4" xfId="45"/>
    <cellStyle name="60% - akcent 4 2" xfId="46"/>
    <cellStyle name="60% - akcent 5" xfId="47"/>
    <cellStyle name="60% - akcent 5 2" xfId="48"/>
    <cellStyle name="60% - akcent 6" xfId="49"/>
    <cellStyle name="60% - akcent 6 2" xfId="50"/>
    <cellStyle name="Akcent 1" xfId="51"/>
    <cellStyle name="Akcent 1 2" xfId="52"/>
    <cellStyle name="Akcent 2" xfId="53"/>
    <cellStyle name="Akcent 2 2" xfId="54"/>
    <cellStyle name="Akcent 3" xfId="55"/>
    <cellStyle name="Akcent 3 2" xfId="56"/>
    <cellStyle name="Akcent 4" xfId="57"/>
    <cellStyle name="Akcent 4 2" xfId="58"/>
    <cellStyle name="Akcent 5" xfId="59"/>
    <cellStyle name="Akcent 5 2" xfId="60"/>
    <cellStyle name="Akcent 6" xfId="61"/>
    <cellStyle name="Akcent 6 2" xfId="62"/>
    <cellStyle name="Dane wejściowe" xfId="63"/>
    <cellStyle name="Dane wejściowe 2" xfId="64"/>
    <cellStyle name="Dane wyjściowe" xfId="65"/>
    <cellStyle name="Dane wyjściowe 2" xfId="66"/>
    <cellStyle name="Dobre" xfId="67"/>
    <cellStyle name="Dobre 2" xfId="68"/>
    <cellStyle name="Comma" xfId="69"/>
    <cellStyle name="Comma [0]" xfId="70"/>
    <cellStyle name="Hyperlink" xfId="71"/>
    <cellStyle name="Komórka połączona" xfId="72"/>
    <cellStyle name="Komórka połączona 2" xfId="73"/>
    <cellStyle name="Komórka zaznaczona" xfId="74"/>
    <cellStyle name="Komórka zaznaczona 2" xfId="75"/>
    <cellStyle name="Nagłówek 1" xfId="76"/>
    <cellStyle name="Nagłówek 1 2" xfId="77"/>
    <cellStyle name="Nagłówek 2" xfId="78"/>
    <cellStyle name="Nagłówek 2 2" xfId="79"/>
    <cellStyle name="Nagłówek 3" xfId="80"/>
    <cellStyle name="Nagłówek 3 2" xfId="81"/>
    <cellStyle name="Nagłówek 4" xfId="82"/>
    <cellStyle name="Nagłówek 4 2" xfId="83"/>
    <cellStyle name="Neutralne" xfId="84"/>
    <cellStyle name="Neutralne 2" xfId="85"/>
    <cellStyle name="Normalny 2" xfId="86"/>
    <cellStyle name="Normalny 2 2" xfId="87"/>
    <cellStyle name="Normalny 2 3" xfId="88"/>
    <cellStyle name="Normalny 2 4" xfId="89"/>
    <cellStyle name="Normalny 2 5" xfId="90"/>
    <cellStyle name="Normalny 2 6" xfId="91"/>
    <cellStyle name="Normalny 2 7" xfId="92"/>
    <cellStyle name="Normalny 3" xfId="93"/>
    <cellStyle name="Normalny 4" xfId="94"/>
    <cellStyle name="Normalny 5" xfId="95"/>
    <cellStyle name="Normalny 6" xfId="96"/>
    <cellStyle name="Normalny 6 2" xfId="97"/>
    <cellStyle name="Normalny 7" xfId="98"/>
    <cellStyle name="Normalny 7 2" xfId="99"/>
    <cellStyle name="Obliczenia" xfId="100"/>
    <cellStyle name="Obliczenia 2" xfId="101"/>
    <cellStyle name="Percent" xfId="102"/>
    <cellStyle name="Procentowy 2" xfId="103"/>
    <cellStyle name="Procentowy 2 2" xfId="104"/>
    <cellStyle name="Procentowy 2 3" xfId="105"/>
    <cellStyle name="Procentowy 3" xfId="106"/>
    <cellStyle name="Procentowy 3 2" xfId="107"/>
    <cellStyle name="Procentowy 4" xfId="108"/>
    <cellStyle name="Procentowy 5" xfId="109"/>
    <cellStyle name="Suma" xfId="110"/>
    <cellStyle name="Suma 2" xfId="111"/>
    <cellStyle name="Tekst objaśnienia" xfId="112"/>
    <cellStyle name="Tekst objaśnienia 2" xfId="113"/>
    <cellStyle name="Tekst ostrzeżenia" xfId="114"/>
    <cellStyle name="Tekst ostrzeżenia 2" xfId="115"/>
    <cellStyle name="Tytuł" xfId="116"/>
    <cellStyle name="Tytuł 2" xfId="117"/>
    <cellStyle name="Uwaga" xfId="118"/>
    <cellStyle name="Uwaga 2" xfId="119"/>
    <cellStyle name="Currency" xfId="120"/>
    <cellStyle name="Currency [0]" xfId="121"/>
    <cellStyle name="Złe" xfId="122"/>
    <cellStyle name="Złe 2" xfId="123"/>
  </cellStyles>
  <dxfs count="27"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66FFFF"/>
        </patternFill>
      </fill>
    </dxf>
    <dxf>
      <fill>
        <patternFill>
          <bgColor rgb="FFFFFF99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ont>
        <b/>
        <i val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</font>
      <fill>
        <patternFill>
          <bgColor rgb="FF66FFFF"/>
        </patternFill>
      </fill>
    </dxf>
    <dxf>
      <font>
        <b/>
        <i val="0"/>
      </font>
      <fill>
        <patternFill>
          <bgColor rgb="FF66FFFF"/>
        </patternFill>
      </fill>
      <border/>
    </dxf>
    <dxf>
      <font>
        <b/>
        <i val="0"/>
        <color rgb="FFFF0000"/>
      </font>
      <border/>
    </dxf>
    <dxf>
      <font>
        <b/>
        <i val="0"/>
      </font>
      <fill>
        <patternFill>
          <bgColor rgb="FFFF000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5825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740967</c:v>
                </c:pt>
                <c:pt idx="1">
                  <c:v>400000</c:v>
                </c:pt>
                <c:pt idx="2">
                  <c:v>400000</c:v>
                </c:pt>
                <c:pt idx="3">
                  <c:v>400000</c:v>
                </c:pt>
                <c:pt idx="4">
                  <c:v>400000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Zal_1_WPF_uklad_budzetu_ryzyko!$B$11</c:f>
              <c:strCache>
                <c:ptCount val="1"/>
                <c:pt idx="0">
                  <c:v>ze sprzedaży majątku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Zal_1_WPF_uklad_budzetu_ryzyko!$C$11:$M$11</c:f>
              <c:numCache>
                <c:ptCount val="11"/>
                <c:pt idx="0">
                  <c:v>400000</c:v>
                </c:pt>
                <c:pt idx="1">
                  <c:v>400000</c:v>
                </c:pt>
                <c:pt idx="2">
                  <c:v>400000</c:v>
                </c:pt>
                <c:pt idx="3">
                  <c:v>400000</c:v>
                </c:pt>
                <c:pt idx="4">
                  <c:v>400000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7436701"/>
        <c:axId val="47168262"/>
      </c:lineChart>
      <c:catAx>
        <c:axId val="574367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7168262"/>
        <c:crosses val="autoZero"/>
        <c:auto val="1"/>
        <c:lblOffset val="100"/>
        <c:tickLblSkip val="1"/>
        <c:noMultiLvlLbl val="0"/>
      </c:catAx>
      <c:valAx>
        <c:axId val="471682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743670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7"/>
          <c:y val="0.01075"/>
          <c:w val="0.85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Zal_1_WPF_uklad_budzetu_ryzyko!$B$43</c:f>
              <c:strCache>
                <c:ptCount val="1"/>
                <c:pt idx="0">
                  <c:v>Kwota długu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Zal_1_WPF_uklad_budzetu_ryzyko!$C$43:$M$43</c:f>
              <c:numCache>
                <c:ptCount val="11"/>
                <c:pt idx="0">
                  <c:v>3069962</c:v>
                </c:pt>
                <c:pt idx="1">
                  <c:v>1196042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1725000</c:v>
                </c:pt>
                <c:pt idx="1">
                  <c:v>1873920</c:v>
                </c:pt>
                <c:pt idx="2">
                  <c:v>1196042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Zal_1_WPF_uklad_budzetu_ryzyko!$B$22</c:f>
              <c:strCache>
                <c:ptCount val="1"/>
                <c:pt idx="0">
                  <c:v> wydatki bieżące na obsługę długu, w tym: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Zal_1_WPF_uklad_budzetu_ryzyko!$C$22:$M$22</c:f>
              <c:numCache>
                <c:ptCount val="11"/>
                <c:pt idx="0">
                  <c:v>310000</c:v>
                </c:pt>
                <c:pt idx="1">
                  <c:v>200000</c:v>
                </c:pt>
                <c:pt idx="2">
                  <c:v>150000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7620743"/>
        <c:axId val="1477824"/>
      </c:lineChart>
      <c:catAx>
        <c:axId val="762074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77824"/>
        <c:crosses val="autoZero"/>
        <c:auto val="1"/>
        <c:lblOffset val="100"/>
        <c:tickLblSkip val="1"/>
        <c:noMultiLvlLbl val="0"/>
      </c:catAx>
      <c:valAx>
        <c:axId val="1477824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762074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875"/>
          <c:w val="0.969"/>
          <c:h val="0.835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Zal_1_WPF_uklad_budzetu_ryzyko!$B$49</c:f>
              <c:strCache>
                <c:ptCount val="1"/>
                <c:pt idx="0">
                  <c:v>Planowana łączna kwota spłaty zobowiązań/dochody ogółem - max 15% z art. 169 sufp (po uwzględnieniu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Zal_1_WPF_uklad_budzetu_ryzyko!$C$49:$M$49</c:f>
              <c:numCache>
                <c:ptCount val="11"/>
                <c:pt idx="0">
                  <c:v>0.0599</c:v>
                </c:pt>
                <c:pt idx="1">
                  <c:v>0.059</c:v>
                </c:pt>
                <c:pt idx="2">
                  <c:v>0.0375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3300417"/>
        <c:axId val="52594890"/>
      </c:lineChart>
      <c:catAx>
        <c:axId val="133004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594890"/>
        <c:crosses val="autoZero"/>
        <c:auto val="1"/>
        <c:lblOffset val="100"/>
        <c:tickLblSkip val="1"/>
        <c:noMultiLvlLbl val="0"/>
      </c:catAx>
      <c:valAx>
        <c:axId val="5259489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330041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0725"/>
          <c:w val="0.898"/>
          <c:h val="0.226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2"/>
          <c:order val="0"/>
          <c:tx>
            <c:strRef>
              <c:f>Zal_1_WPF_uklad_budzetu_ryzyko!$B$47</c:f>
              <c:strCache>
                <c:ptCount val="1"/>
                <c:pt idx="0">
                  <c:v>Zadłużenie/dochody ogółem - max 60% z art. 170 sufp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Zal_1_WPF_uklad_budzetu_ryzyko!$C$47:$M$47</c:f>
              <c:numCache>
                <c:ptCount val="11"/>
                <c:pt idx="0">
                  <c:v>0.0904</c:v>
                </c:pt>
                <c:pt idx="1">
                  <c:v>0.034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591963"/>
        <c:axId val="32327668"/>
      </c:lineChart>
      <c:catAx>
        <c:axId val="3591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327668"/>
        <c:crosses val="autoZero"/>
        <c:auto val="1"/>
        <c:lblOffset val="100"/>
        <c:tickLblSkip val="1"/>
        <c:noMultiLvlLbl val="0"/>
      </c:catAx>
      <c:valAx>
        <c:axId val="3232766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59196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45"/>
          <c:y val="0.01075"/>
          <c:w val="0.9065"/>
          <c:h val="0.125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0.1699</c:v>
                </c:pt>
                <c:pt idx="1">
                  <c:v>0.1309</c:v>
                </c:pt>
                <c:pt idx="2">
                  <c:v>0.0908</c:v>
                </c:pt>
                <c:pt idx="3">
                  <c:v>0.085</c:v>
                </c:pt>
                <c:pt idx="4">
                  <c:v>0.0781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0.0599</c:v>
                </c:pt>
                <c:pt idx="1">
                  <c:v>0.059</c:v>
                </c:pt>
                <c:pt idx="2">
                  <c:v>0.0375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22513557"/>
        <c:axId val="1295422"/>
      </c:lineChart>
      <c:catAx>
        <c:axId val="2251355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295422"/>
        <c:crosses val="autoZero"/>
        <c:auto val="1"/>
        <c:lblOffset val="100"/>
        <c:tickLblSkip val="1"/>
        <c:noMultiLvlLbl val="0"/>
      </c:catAx>
      <c:valAx>
        <c:axId val="129542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51355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0.1706</c:v>
                </c:pt>
                <c:pt idx="1">
                  <c:v>0.1316</c:v>
                </c:pt>
                <c:pt idx="2">
                  <c:v>0.0915</c:v>
                </c:pt>
                <c:pt idx="3">
                  <c:v>0.085</c:v>
                </c:pt>
                <c:pt idx="4">
                  <c:v>0.0781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0.0599</c:v>
                </c:pt>
                <c:pt idx="1">
                  <c:v>0.059</c:v>
                </c:pt>
                <c:pt idx="2">
                  <c:v>0.0375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1658799"/>
        <c:axId val="37820328"/>
      </c:lineChart>
      <c:catAx>
        <c:axId val="116587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820328"/>
        <c:crosses val="autoZero"/>
        <c:auto val="1"/>
        <c:lblOffset val="100"/>
        <c:tickLblSkip val="1"/>
        <c:noMultiLvlLbl val="0"/>
      </c:catAx>
      <c:valAx>
        <c:axId val="3782032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1658799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Zal_1_WPF_uklad_budzetu_ryzyko!$B$53</c:f>
              <c:strCache>
                <c:ptCount val="1"/>
                <c:pt idx="0">
                  <c:v>Maksymalny dopuszczalny wskaźnik spłaty z art. 243 ufp 
(obliczony z Rb z wykonaniem roku N-1)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Zal_1_WPF_uklad_budzetu_ryzyko!$C$53:$M$53</c:f>
              <c:numCache>
                <c:ptCount val="11"/>
                <c:pt idx="0">
                  <c:v>0.1706</c:v>
                </c:pt>
                <c:pt idx="1">
                  <c:v>0.1316</c:v>
                </c:pt>
                <c:pt idx="2">
                  <c:v>0.0915</c:v>
                </c:pt>
                <c:pt idx="3">
                  <c:v>0.085</c:v>
                </c:pt>
                <c:pt idx="4">
                  <c:v>0.0781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2"/>
          <c:order val="1"/>
          <c:tx>
            <c:strRef>
              <c:f>Zal_1_WPF_uklad_budzetu_ryzyko!$B$57</c:f>
              <c:strCache>
                <c:ptCount val="1"/>
                <c:pt idx="0">
                  <c:v>Relacja planowanej łącznej kwoty spłaty zobowiązań do dochodów (po uwzględnieniu wyłączeń)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Zal_1_WPF_uklad_budzetu_ryzyko!$C$57:$M$57</c:f>
              <c:numCache>
                <c:ptCount val="11"/>
                <c:pt idx="0">
                  <c:v>0.0599</c:v>
                </c:pt>
                <c:pt idx="1">
                  <c:v>0.059</c:v>
                </c:pt>
                <c:pt idx="2">
                  <c:v>0.0375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838633"/>
        <c:axId val="43547698"/>
      </c:lineChart>
      <c:catAx>
        <c:axId val="48386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3547698"/>
        <c:crosses val="autoZero"/>
        <c:auto val="1"/>
        <c:lblOffset val="100"/>
        <c:tickLblSkip val="1"/>
        <c:noMultiLvlLbl val="0"/>
      </c:catAx>
      <c:valAx>
        <c:axId val="435476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83863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5725"/>
          <c:y val="0.01075"/>
          <c:w val="0.881"/>
          <c:h val="0.211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lineChart>
        <c:grouping val="standard"/>
        <c:varyColors val="0"/>
        <c:ser>
          <c:idx val="0"/>
          <c:order val="0"/>
          <c:tx>
            <c:strRef>
              <c:f>AnalizaWsk243!$A$7</c:f>
              <c:strCache>
                <c:ptCount val="1"/>
                <c:pt idx="0">
                  <c:v>[1a] Dochody bieżace [Db] 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(AnalizaWsk243!$B$7:$C$7,AnalizaWsk243!$E$7:$N$7)</c:f>
              <c:numCache>
                <c:ptCount val="12"/>
                <c:pt idx="0">
                  <c:v>27254428.29</c:v>
                </c:pt>
                <c:pt idx="1">
                  <c:v>29136590.74</c:v>
                </c:pt>
                <c:pt idx="2">
                  <c:v>0</c:v>
                </c:pt>
                <c:pt idx="3">
                  <c:v>33219934</c:v>
                </c:pt>
                <c:pt idx="4">
                  <c:v>34736126</c:v>
                </c:pt>
                <c:pt idx="5">
                  <c:v>35506191</c:v>
                </c:pt>
                <c:pt idx="6">
                  <c:v>36304633</c:v>
                </c:pt>
                <c:pt idx="7">
                  <c:v>37132534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AnalizaWsk243!$A$9</c:f>
              <c:strCache>
                <c:ptCount val="1"/>
                <c:pt idx="0">
                  <c:v>[24] -  Wydatki bieżące  [Wb]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(AnalizaWsk243!$B$6:$C$6,AnalizaWsk243!$E$6:$N$6)</c:f>
              <c:numCache>
                <c:ptCount val="12"/>
                <c:pt idx="0">
                  <c:v>2010</c:v>
                </c:pt>
                <c:pt idx="1">
                  <c:v>2011</c:v>
                </c:pt>
                <c:pt idx="2">
                  <c:v>2012</c:v>
                </c:pt>
                <c:pt idx="3">
                  <c:v>2013</c:v>
                </c:pt>
                <c:pt idx="4">
                  <c:v>2014</c:v>
                </c:pt>
                <c:pt idx="5">
                  <c:v>2015</c:v>
                </c:pt>
                <c:pt idx="6">
                  <c:v>2016</c:v>
                </c:pt>
                <c:pt idx="7">
                  <c:v>2017</c:v>
                </c:pt>
                <c:pt idx="8">
                  <c:v>2018</c:v>
                </c:pt>
                <c:pt idx="9">
                  <c:v>2019</c:v>
                </c:pt>
                <c:pt idx="10">
                  <c:v>2020</c:v>
                </c:pt>
                <c:pt idx="11">
                  <c:v>2021</c:v>
                </c:pt>
              </c:numCache>
            </c:numRef>
          </c:cat>
          <c:val>
            <c:numRef>
              <c:f>(AnalizaWsk243!$B$9:$C$9,AnalizaWsk243!$E$9:$M$9)</c:f>
              <c:numCache>
                <c:ptCount val="11"/>
                <c:pt idx="0">
                  <c:v>21658032.57</c:v>
                </c:pt>
                <c:pt idx="1">
                  <c:v>23183890.27</c:v>
                </c:pt>
                <c:pt idx="2">
                  <c:v>0</c:v>
                </c:pt>
                <c:pt idx="3">
                  <c:v>30607644</c:v>
                </c:pt>
                <c:pt idx="4">
                  <c:v>32054316</c:v>
                </c:pt>
                <c:pt idx="5">
                  <c:v>33086246</c:v>
                </c:pt>
                <c:pt idx="6">
                  <c:v>34208024</c:v>
                </c:pt>
                <c:pt idx="7">
                  <c:v>35614520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upDownBars>
          <c:upBars>
            <c:spPr>
              <a:solidFill>
                <a:srgbClr val="3F3F3F"/>
              </a:solidFill>
              <a:ln w="3175">
                <a:solidFill>
                  <a:srgbClr val="000000"/>
                </a:solidFill>
              </a:ln>
            </c:spPr>
          </c:upBars>
          <c:downBars/>
        </c:upDownBars>
        <c:marker val="1"/>
        <c:axId val="56384963"/>
        <c:axId val="37702620"/>
      </c:lineChart>
      <c:catAx>
        <c:axId val="5638496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7702620"/>
        <c:crosses val="autoZero"/>
        <c:auto val="1"/>
        <c:lblOffset val="100"/>
        <c:tickLblSkip val="1"/>
        <c:noMultiLvlLbl val="0"/>
      </c:catAx>
      <c:valAx>
        <c:axId val="3770262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6384963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Zal_1_WPF_uklad_budzetu_ryzyko!$B$7</c:f>
              <c:strCache>
                <c:ptCount val="1"/>
                <c:pt idx="0">
                  <c:v>Dochody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Zal_1_WPF_uklad_budzetu_ryzyko!$C$7:$M$7</c:f>
              <c:numCache>
                <c:ptCount val="11"/>
                <c:pt idx="0">
                  <c:v>33219934</c:v>
                </c:pt>
                <c:pt idx="1">
                  <c:v>34736126</c:v>
                </c:pt>
                <c:pt idx="2">
                  <c:v>35506191</c:v>
                </c:pt>
                <c:pt idx="3">
                  <c:v>36304633</c:v>
                </c:pt>
                <c:pt idx="4">
                  <c:v>37132534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Zal_1_WPF_uklad_budzetu_ryzyko!$B$10</c:f>
              <c:strCache>
                <c:ptCount val="1"/>
                <c:pt idx="0">
                  <c:v> dochody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Zal_1_WPF_uklad_budzetu_ryzyko!$C$10:$M$10</c:f>
              <c:numCache>
                <c:ptCount val="11"/>
                <c:pt idx="0">
                  <c:v>740967</c:v>
                </c:pt>
                <c:pt idx="1">
                  <c:v>400000</c:v>
                </c:pt>
                <c:pt idx="2">
                  <c:v>400000</c:v>
                </c:pt>
                <c:pt idx="3">
                  <c:v>400000</c:v>
                </c:pt>
                <c:pt idx="4">
                  <c:v>400000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1861175"/>
        <c:axId val="62532848"/>
      </c:barChart>
      <c:catAx>
        <c:axId val="218611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2848"/>
        <c:crosses val="autoZero"/>
        <c:auto val="1"/>
        <c:lblOffset val="100"/>
        <c:tickLblSkip val="1"/>
        <c:noMultiLvlLbl val="0"/>
      </c:catAx>
      <c:valAx>
        <c:axId val="625328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86117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4425"/>
          <c:y val="0.01075"/>
          <c:w val="0.707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065"/>
          <c:w val="0.96"/>
          <c:h val="0.89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Zal_1_WPF_uklad_budzetu_ryzyko!$B$15</c:f>
              <c:strCache>
                <c:ptCount val="1"/>
                <c:pt idx="0">
                  <c:v>Wydatki bieżące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Zal_1_WPF_uklad_budzetu_ryzyko!$C$15:$M$15</c:f>
              <c:numCache>
                <c:ptCount val="11"/>
                <c:pt idx="0">
                  <c:v>30607644</c:v>
                </c:pt>
                <c:pt idx="1">
                  <c:v>32054316</c:v>
                </c:pt>
                <c:pt idx="2">
                  <c:v>33086246</c:v>
                </c:pt>
                <c:pt idx="3">
                  <c:v>34208024</c:v>
                </c:pt>
                <c:pt idx="4">
                  <c:v>35614520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1"/>
          <c:order val="1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2738760</c:v>
                </c:pt>
                <c:pt idx="1">
                  <c:v>1207890</c:v>
                </c:pt>
                <c:pt idx="2">
                  <c:v>1623903</c:v>
                </c:pt>
                <c:pt idx="3">
                  <c:v>2496609</c:v>
                </c:pt>
                <c:pt idx="4">
                  <c:v>1918014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25924721"/>
        <c:axId val="31995898"/>
      </c:barChart>
      <c:catAx>
        <c:axId val="2592472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995898"/>
        <c:crosses val="autoZero"/>
        <c:auto val="1"/>
        <c:lblOffset val="100"/>
        <c:tickLblSkip val="1"/>
        <c:noMultiLvlLbl val="0"/>
      </c:catAx>
      <c:valAx>
        <c:axId val="3199589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2472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55"/>
          <c:y val="0.01075"/>
          <c:w val="0.6857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8925"/>
          <c:w val="0.96"/>
          <c:h val="0.8152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Zal_1_WPF_uklad_budzetu_ryzyko!$B$61</c:f>
              <c:strCache>
                <c:ptCount val="1"/>
                <c:pt idx="0">
                  <c:v>na wynagrodzenia i składki od nich naliczane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Zal_1_WPF_uklad_budzetu_ryzyko!$C$61:$M$61</c:f>
              <c:numCache>
                <c:ptCount val="11"/>
                <c:pt idx="0">
                  <c:v>13298930</c:v>
                </c:pt>
                <c:pt idx="1">
                  <c:v>14077482</c:v>
                </c:pt>
                <c:pt idx="2">
                  <c:v>14714990</c:v>
                </c:pt>
                <c:pt idx="3">
                  <c:v>15531237</c:v>
                </c:pt>
                <c:pt idx="4">
                  <c:v>16470813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Zal_1_WPF_uklad_budzetu_ryzyko!$B$62</c:f>
              <c:strCache>
                <c:ptCount val="1"/>
                <c:pt idx="0">
                  <c:v>związane z funkcjonowaniem organów JST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Zal_1_WPF_uklad_budzetu_ryzyko!$C$62:$M$62</c:f>
              <c:numCache>
                <c:ptCount val="11"/>
                <c:pt idx="0">
                  <c:v>4400234</c:v>
                </c:pt>
                <c:pt idx="1">
                  <c:v>4510240</c:v>
                </c:pt>
                <c:pt idx="2">
                  <c:v>4622996</c:v>
                </c:pt>
                <c:pt idx="3">
                  <c:v>4738571</c:v>
                </c:pt>
                <c:pt idx="4">
                  <c:v>4857033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9527627"/>
        <c:axId val="41530916"/>
      </c:lineChart>
      <c:catAx>
        <c:axId val="195276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530916"/>
        <c:crosses val="autoZero"/>
        <c:auto val="1"/>
        <c:lblOffset val="100"/>
        <c:tickLblSkip val="1"/>
        <c:noMultiLvlLbl val="0"/>
      </c:catAx>
      <c:valAx>
        <c:axId val="415309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9527627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8"/>
          <c:y val="0.01075"/>
          <c:w val="0.5795"/>
          <c:h val="0.16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19"/>
          <c:w val="0.95825"/>
          <c:h val="0.814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Zal_1_WPF_uklad_budzetu_ryzyko!$B$64</c:f>
              <c:strCache>
                <c:ptCount val="1"/>
                <c:pt idx="0">
                  <c:v>majątkowe objęte limitem art. 226 ust. 4 ufp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Zal_1_WPF_uklad_budzetu_ryzyko!$C$64:$M$64</c:f>
              <c:numCache>
                <c:ptCount val="11"/>
                <c:pt idx="0">
                  <c:v>1100000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Zal_1_WPF_uklad_budzetu_ryzyko!$B$63</c:f>
              <c:strCache>
                <c:ptCount val="1"/>
                <c:pt idx="0">
                  <c:v>bieżące objęte limitem art. 226 ust. 4 ufp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Zal_1_WPF_uklad_budzetu_ryzyko!$C$63:$M$63</c:f>
              <c:numCache>
                <c:ptCount val="11"/>
                <c:pt idx="0">
                  <c:v>579462</c:v>
                </c:pt>
                <c:pt idx="1">
                  <c:v>467640</c:v>
                </c:pt>
                <c:pt idx="2">
                  <c:v>479221</c:v>
                </c:pt>
                <c:pt idx="3">
                  <c:v>491215</c:v>
                </c:pt>
                <c:pt idx="4">
                  <c:v>503416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38233925"/>
        <c:axId val="8561006"/>
      </c:lineChart>
      <c:catAx>
        <c:axId val="382339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8561006"/>
        <c:crosses val="autoZero"/>
        <c:auto val="1"/>
        <c:lblOffset val="100"/>
        <c:tickLblSkip val="1"/>
        <c:noMultiLvlLbl val="0"/>
      </c:catAx>
      <c:valAx>
        <c:axId val="856100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8233925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06"/>
          <c:y val="0.01075"/>
          <c:w val="0.58375"/>
          <c:h val="0.161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2765"/>
          <c:w val="0.95825"/>
          <c:h val="0.728"/>
        </c:manualLayout>
      </c:layout>
      <c:barChart>
        <c:barDir val="col"/>
        <c:grouping val="stacked"/>
        <c:varyColors val="0"/>
        <c:ser>
          <c:idx val="2"/>
          <c:order val="1"/>
          <c:tx>
            <c:strRef>
              <c:f>Zal_1_WPF_uklad_budzetu_ryzyko!$B$40</c:f>
              <c:strCache>
                <c:ptCount val="1"/>
                <c:pt idx="0">
                  <c:v>Spłaty rat kapitałowych oraz wykup papierów wartościowych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Zal_1_WPF_uklad_budzetu_ryzyko!$C$40:$M$40</c:f>
              <c:numCache>
                <c:ptCount val="11"/>
                <c:pt idx="0">
                  <c:v>1725000</c:v>
                </c:pt>
                <c:pt idx="1">
                  <c:v>1873920</c:v>
                </c:pt>
                <c:pt idx="2">
                  <c:v>1196042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ser>
          <c:idx val="0"/>
          <c:order val="2"/>
          <c:tx>
            <c:strRef>
              <c:f>Zal_1_WPF_uklad_budzetu_ryzyko!$B$24</c:f>
              <c:strCache>
                <c:ptCount val="1"/>
                <c:pt idx="0">
                  <c:v>Wydatki majątkowe, w tym: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Zal_1_WPF_uklad_budzetu_ryzyko!$C$24:$M$24</c:f>
              <c:numCache>
                <c:ptCount val="11"/>
                <c:pt idx="0">
                  <c:v>2738760</c:v>
                </c:pt>
                <c:pt idx="1">
                  <c:v>1207890</c:v>
                </c:pt>
                <c:pt idx="2">
                  <c:v>1623903</c:v>
                </c:pt>
                <c:pt idx="3">
                  <c:v>2496609</c:v>
                </c:pt>
                <c:pt idx="4">
                  <c:v>1918014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</c:ser>
        <c:overlap val="100"/>
        <c:axId val="9940191"/>
        <c:axId val="22352856"/>
      </c:barChart>
      <c:lineChart>
        <c:grouping val="standard"/>
        <c:varyColors val="0"/>
        <c:ser>
          <c:idx val="1"/>
          <c:order val="0"/>
          <c:tx>
            <c:strRef>
              <c:f>Zal_1_WPF_uklad_budzetu_ryzyko!$B$28</c:f>
              <c:strCache>
                <c:ptCount val="1"/>
                <c:pt idx="0">
                  <c:v>Dochody bieżące - wydatki bieżące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Zal_1_WPF_uklad_budzetu_ryzyko!$C$28:$M$28</c:f>
              <c:numCache>
                <c:ptCount val="11"/>
                <c:pt idx="0">
                  <c:v>2612290</c:v>
                </c:pt>
                <c:pt idx="1">
                  <c:v>2681810</c:v>
                </c:pt>
                <c:pt idx="2">
                  <c:v>2419945</c:v>
                </c:pt>
                <c:pt idx="3">
                  <c:v>2096609</c:v>
                </c:pt>
                <c:pt idx="4">
                  <c:v>1518014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axId val="9940191"/>
        <c:axId val="22352856"/>
      </c:lineChart>
      <c:catAx>
        <c:axId val="99401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2352856"/>
        <c:crosses val="autoZero"/>
        <c:auto val="1"/>
        <c:lblOffset val="100"/>
        <c:tickLblSkip val="1"/>
        <c:noMultiLvlLbl val="0"/>
      </c:catAx>
      <c:valAx>
        <c:axId val="223528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9940191"/>
        <c:crossesAt val="1"/>
        <c:crossBetween val="between"/>
        <c:dispUnits>
          <c:builtInUnit val="thousands"/>
          <c:dispUnitsLbl>
            <c:layout/>
            <c:spPr>
              <a:noFill/>
              <a:ln w="3175">
                <a:noFill/>
              </a:ln>
            </c:spPr>
            <c:txPr>
              <a:bodyPr vert="horz" rot="-5400000"/>
              <a:lstStyle/>
              <a:p>
                <a:pPr>
                  <a:defRPr lang="en-US" cap="none" b="1" u="none" baseline="0">
                    <a:solidFill>
                      <a:srgbClr val="000000"/>
                    </a:solidFill>
                  </a:defRPr>
                </a:pPr>
              </a:p>
            </c:txPr>
          </c:dispUnitsLbl>
        </c:dispUnits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1125"/>
          <c:y val="0.01075"/>
          <c:w val="0.77075"/>
          <c:h val="0.24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065"/>
          <c:w val="0.969"/>
          <c:h val="0.8945"/>
        </c:manualLayout>
      </c:layout>
      <c:lineChart>
        <c:grouping val="standard"/>
        <c:varyColors val="0"/>
        <c:ser>
          <c:idx val="3"/>
          <c:order val="0"/>
          <c:tx>
            <c:strRef>
              <c:f>Zal_1_WPF_uklad_budzetu_ryzyko!$B$46</c:f>
              <c:strCache>
                <c:ptCount val="1"/>
                <c:pt idx="0">
                  <c:v>Zadłużenie/dochody ogółem - max 60% z art. 170 sufp (bez wyłączeń)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Zal_1_WPF_uklad_budzetu_ryzyko!$C$46:$M$46</c:f>
              <c:numCache>
                <c:ptCount val="11"/>
                <c:pt idx="0">
                  <c:v>0.0904</c:v>
                </c:pt>
                <c:pt idx="1">
                  <c:v>0.034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66957977"/>
        <c:axId val="65750882"/>
      </c:lineChart>
      <c:catAx>
        <c:axId val="66957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750882"/>
        <c:crosses val="autoZero"/>
        <c:auto val="1"/>
        <c:lblOffset val="100"/>
        <c:tickLblSkip val="1"/>
        <c:noMultiLvlLbl val="0"/>
      </c:catAx>
      <c:valAx>
        <c:axId val="6575088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5797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025"/>
          <c:y val="0.01075"/>
          <c:w val="0.91725"/>
          <c:h val="0.08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167"/>
          <c:w val="0.969"/>
          <c:h val="0.8375"/>
        </c:manualLayout>
      </c:layout>
      <c:lineChart>
        <c:grouping val="standard"/>
        <c:varyColors val="0"/>
        <c:ser>
          <c:idx val="1"/>
          <c:order val="0"/>
          <c:tx>
            <c:strRef>
              <c:f>Zal_1_WPF_uklad_budzetu_ryzyko!$B$48</c:f>
              <c:strCache>
                <c:ptCount val="1"/>
                <c:pt idx="0">
                  <c:v>Planowana łączna kwota spłaty zobowiązań/dochody ogółem - max 15% z art. 169 sufp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Zal_1_WPF_uklad_budzetu_ryzyko!$C$48:$M$48</c:f>
              <c:numCache>
                <c:ptCount val="11"/>
                <c:pt idx="0">
                  <c:v>0.0599</c:v>
                </c:pt>
                <c:pt idx="1">
                  <c:v>0.059</c:v>
                </c:pt>
                <c:pt idx="2">
                  <c:v>0.0375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54887027"/>
        <c:axId val="24221196"/>
      </c:lineChart>
      <c:catAx>
        <c:axId val="5488702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4221196"/>
        <c:crosses val="autoZero"/>
        <c:auto val="1"/>
        <c:lblOffset val="100"/>
        <c:tickLblSkip val="1"/>
        <c:noMultiLvlLbl val="0"/>
      </c:catAx>
      <c:valAx>
        <c:axId val="2422119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488702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22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775"/>
          <c:y val="0.24775"/>
          <c:w val="0.969"/>
          <c:h val="0.75675"/>
        </c:manualLayout>
      </c:layout>
      <c:lineChart>
        <c:grouping val="standard"/>
        <c:varyColors val="0"/>
        <c:ser>
          <c:idx val="0"/>
          <c:order val="0"/>
          <c:tx>
            <c:strRef>
              <c:f>Zal_1_WPF_uklad_budzetu_ryzyko!$B$52</c:f>
              <c:strCache>
                <c:ptCount val="1"/>
                <c:pt idx="0">
                  <c:v>Maksymalny dopuszczalny wskaźnik spłaty z art. 243 ufp (planistyczny)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Zal_1_WPF_uklad_budzetu_ryzyko!$C$52:$M$52</c:f>
              <c:numCache>
                <c:ptCount val="11"/>
                <c:pt idx="0">
                  <c:v>0.1699</c:v>
                </c:pt>
                <c:pt idx="1">
                  <c:v>0.1309</c:v>
                </c:pt>
                <c:pt idx="2">
                  <c:v>0.0908</c:v>
                </c:pt>
                <c:pt idx="3">
                  <c:v>0.085</c:v>
                </c:pt>
                <c:pt idx="4">
                  <c:v>0.0781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Zal_1_WPF_uklad_budzetu_ryzyko!$B$54</c:f>
              <c:strCache>
                <c:ptCount val="1"/>
                <c:pt idx="0">
                  <c:v>Relacja planowanej łącznej kwoty spłaty zobowiązań do dochodów  (bez wyłączeń)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Zal_1_WPF_uklad_budzetu_ryzyko!$C$5:$M$5</c:f>
              <c:numCache>
                <c:ptCount val="11"/>
                <c:pt idx="0">
                  <c:v>2013</c:v>
                </c:pt>
                <c:pt idx="1">
                  <c:v>2014</c:v>
                </c:pt>
                <c:pt idx="2">
                  <c:v>2015</c:v>
                </c:pt>
                <c:pt idx="3">
                  <c:v>2016</c:v>
                </c:pt>
                <c:pt idx="4">
                  <c:v>2017</c:v>
                </c:pt>
                <c:pt idx="5">
                  <c:v>2018</c:v>
                </c:pt>
                <c:pt idx="6">
                  <c:v>2019</c:v>
                </c:pt>
                <c:pt idx="7">
                  <c:v>2020</c:v>
                </c:pt>
                <c:pt idx="8">
                  <c:v>2021</c:v>
                </c:pt>
                <c:pt idx="9">
                  <c:v>2022</c:v>
                </c:pt>
                <c:pt idx="10">
                  <c:v>2023</c:v>
                </c:pt>
              </c:numCache>
            </c:numRef>
          </c:cat>
          <c:val>
            <c:numRef>
              <c:f>Zal_1_WPF_uklad_budzetu_ryzyko!$C$54:$M$54</c:f>
              <c:numCache>
                <c:ptCount val="11"/>
                <c:pt idx="0">
                  <c:v>0.0599</c:v>
                </c:pt>
                <c:pt idx="1">
                  <c:v>0.059</c:v>
                </c:pt>
                <c:pt idx="2">
                  <c:v>0.0375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6664173"/>
        <c:axId val="15759830"/>
      </c:lineChart>
      <c:catAx>
        <c:axId val="1666417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5759830"/>
        <c:crosses val="autoZero"/>
        <c:auto val="1"/>
        <c:lblOffset val="100"/>
        <c:tickLblSkip val="1"/>
        <c:noMultiLvlLbl val="0"/>
      </c:catAx>
      <c:valAx>
        <c:axId val="1575983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6664173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04875"/>
          <c:y val="0.01075"/>
          <c:w val="0.898"/>
          <c:h val="0.197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Wykres 1"/>
        <xdr:cNvGraphicFramePr/>
      </xdr:nvGraphicFramePr>
      <xdr:xfrm>
        <a:off x="6019800" y="342900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Wykres 2"/>
        <xdr:cNvGraphicFramePr/>
      </xdr:nvGraphicFramePr>
      <xdr:xfrm>
        <a:off x="0" y="371475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Wykres 3"/>
        <xdr:cNvGraphicFramePr/>
      </xdr:nvGraphicFramePr>
      <xdr:xfrm>
        <a:off x="0" y="3267075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Wykres 4"/>
        <xdr:cNvGraphicFramePr/>
      </xdr:nvGraphicFramePr>
      <xdr:xfrm>
        <a:off x="6019800" y="3248025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Wykres 6"/>
        <xdr:cNvGraphicFramePr/>
      </xdr:nvGraphicFramePr>
      <xdr:xfrm>
        <a:off x="6010275" y="6257925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Wykres 7"/>
        <xdr:cNvGraphicFramePr/>
      </xdr:nvGraphicFramePr>
      <xdr:xfrm>
        <a:off x="6019800" y="9124950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Wykres 8"/>
        <xdr:cNvGraphicFramePr/>
      </xdr:nvGraphicFramePr>
      <xdr:xfrm>
        <a:off x="9525" y="14906625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Wykres 9"/>
        <xdr:cNvGraphicFramePr/>
      </xdr:nvGraphicFramePr>
      <xdr:xfrm>
        <a:off x="9525" y="12020550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Wykres 10"/>
        <xdr:cNvGraphicFramePr/>
      </xdr:nvGraphicFramePr>
      <xdr:xfrm>
        <a:off x="9525" y="1799272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Wykres 11"/>
        <xdr:cNvGraphicFramePr/>
      </xdr:nvGraphicFramePr>
      <xdr:xfrm>
        <a:off x="9525" y="9144000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66</xdr:row>
      <xdr:rowOff>76200</xdr:rowOff>
    </xdr:from>
    <xdr:to>
      <xdr:col>13</xdr:col>
      <xdr:colOff>752475</xdr:colOff>
      <xdr:row>81</xdr:row>
      <xdr:rowOff>95250</xdr:rowOff>
    </xdr:to>
    <xdr:graphicFrame>
      <xdr:nvGraphicFramePr>
        <xdr:cNvPr id="11" name="Wykres 9"/>
        <xdr:cNvGraphicFramePr/>
      </xdr:nvGraphicFramePr>
      <xdr:xfrm>
        <a:off x="6000750" y="12030075"/>
        <a:ext cx="5581650" cy="2733675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2" name="Wykres 8"/>
        <xdr:cNvGraphicFramePr/>
      </xdr:nvGraphicFramePr>
      <xdr:xfrm>
        <a:off x="6000750" y="14887575"/>
        <a:ext cx="558165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209550</xdr:colOff>
      <xdr:row>99</xdr:row>
      <xdr:rowOff>28575</xdr:rowOff>
    </xdr:from>
    <xdr:to>
      <xdr:col>13</xdr:col>
      <xdr:colOff>771525</xdr:colOff>
      <xdr:row>114</xdr:row>
      <xdr:rowOff>57150</xdr:rowOff>
    </xdr:to>
    <xdr:graphicFrame>
      <xdr:nvGraphicFramePr>
        <xdr:cNvPr id="13" name="Wykres 10"/>
        <xdr:cNvGraphicFramePr/>
      </xdr:nvGraphicFramePr>
      <xdr:xfrm>
        <a:off x="6010275" y="1796415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19050</xdr:colOff>
      <xdr:row>116</xdr:row>
      <xdr:rowOff>76200</xdr:rowOff>
    </xdr:from>
    <xdr:to>
      <xdr:col>6</xdr:col>
      <xdr:colOff>590550</xdr:colOff>
      <xdr:row>131</xdr:row>
      <xdr:rowOff>104775</xdr:rowOff>
    </xdr:to>
    <xdr:graphicFrame>
      <xdr:nvGraphicFramePr>
        <xdr:cNvPr id="14" name="Wykres 10"/>
        <xdr:cNvGraphicFramePr/>
      </xdr:nvGraphicFramePr>
      <xdr:xfrm>
        <a:off x="19050" y="21097875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200025</xdr:colOff>
      <xdr:row>116</xdr:row>
      <xdr:rowOff>66675</xdr:rowOff>
    </xdr:from>
    <xdr:to>
      <xdr:col>13</xdr:col>
      <xdr:colOff>752475</xdr:colOff>
      <xdr:row>131</xdr:row>
      <xdr:rowOff>95250</xdr:rowOff>
    </xdr:to>
    <xdr:graphicFrame>
      <xdr:nvGraphicFramePr>
        <xdr:cNvPr id="15" name="Wykres 10"/>
        <xdr:cNvGraphicFramePr/>
      </xdr:nvGraphicFramePr>
      <xdr:xfrm>
        <a:off x="6000750" y="21088350"/>
        <a:ext cx="5581650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6" name="Wykres 2"/>
        <xdr:cNvGraphicFramePr/>
      </xdr:nvGraphicFramePr>
      <xdr:xfrm>
        <a:off x="38100" y="6267450"/>
        <a:ext cx="5600700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2">
    <tabColor rgb="FFFFFF00"/>
  </sheetPr>
  <dimension ref="A2:AJ36"/>
  <sheetViews>
    <sheetView showZeros="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E11" sqref="E11"/>
    </sheetView>
  </sheetViews>
  <sheetFormatPr defaultColWidth="8.796875" defaultRowHeight="14.25"/>
  <cols>
    <col min="1" max="1" width="45.09765625" style="0" customWidth="1"/>
    <col min="2" max="4" width="11.59765625" style="0" customWidth="1"/>
    <col min="5" max="5" width="11.59765625" style="156" customWidth="1"/>
    <col min="6" max="36" width="11.59765625" style="0" customWidth="1"/>
  </cols>
  <sheetData>
    <row r="2" spans="1:36" ht="15">
      <c r="A2" s="104" t="s">
        <v>164</v>
      </c>
      <c r="B2" s="110"/>
      <c r="C2" s="110"/>
      <c r="D2" s="110"/>
      <c r="F2" s="110"/>
      <c r="G2" s="110"/>
      <c r="H2" s="110"/>
      <c r="I2" s="110"/>
      <c r="J2" s="110"/>
      <c r="K2" s="110"/>
      <c r="L2" s="110"/>
      <c r="M2" s="110"/>
      <c r="N2" s="110"/>
      <c r="O2" s="110"/>
      <c r="P2" s="110"/>
      <c r="Q2" s="110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</row>
    <row r="3" spans="1:36" ht="14.25">
      <c r="A3" s="115" t="s">
        <v>165</v>
      </c>
      <c r="B3" s="110"/>
      <c r="C3" s="110"/>
      <c r="D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</row>
    <row r="4" spans="2:5" ht="14.25">
      <c r="B4" s="167" t="s">
        <v>214</v>
      </c>
      <c r="C4" s="167" t="s">
        <v>214</v>
      </c>
      <c r="D4" s="167" t="s">
        <v>213</v>
      </c>
      <c r="E4" s="167" t="s">
        <v>214</v>
      </c>
    </row>
    <row r="5" spans="1:36" ht="15">
      <c r="A5" s="111" t="s">
        <v>166</v>
      </c>
      <c r="B5" s="112" t="s">
        <v>167</v>
      </c>
      <c r="C5" s="112" t="s">
        <v>168</v>
      </c>
      <c r="D5" s="112" t="s">
        <v>169</v>
      </c>
      <c r="E5" s="112" t="s">
        <v>215</v>
      </c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</row>
    <row r="6" spans="1:36" s="149" customFormat="1" ht="14.25">
      <c r="A6" s="148"/>
      <c r="B6" s="148">
        <v>2010</v>
      </c>
      <c r="C6" s="148">
        <v>2011</v>
      </c>
      <c r="D6" s="148">
        <v>2012</v>
      </c>
      <c r="E6" s="148">
        <v>2012</v>
      </c>
      <c r="F6" s="148">
        <v>2013</v>
      </c>
      <c r="G6" s="148">
        <f>+F6+1</f>
        <v>2014</v>
      </c>
      <c r="H6" s="148">
        <f aca="true" t="shared" si="0" ref="H6:AJ6">+G6+1</f>
        <v>2015</v>
      </c>
      <c r="I6" s="148">
        <f t="shared" si="0"/>
        <v>2016</v>
      </c>
      <c r="J6" s="148">
        <f t="shared" si="0"/>
        <v>2017</v>
      </c>
      <c r="K6" s="148">
        <f t="shared" si="0"/>
        <v>2018</v>
      </c>
      <c r="L6" s="148">
        <f t="shared" si="0"/>
        <v>2019</v>
      </c>
      <c r="M6" s="148">
        <f t="shared" si="0"/>
        <v>2020</v>
      </c>
      <c r="N6" s="148">
        <f t="shared" si="0"/>
        <v>2021</v>
      </c>
      <c r="O6" s="148">
        <f t="shared" si="0"/>
        <v>2022</v>
      </c>
      <c r="P6" s="148">
        <f t="shared" si="0"/>
        <v>2023</v>
      </c>
      <c r="Q6" s="148">
        <f t="shared" si="0"/>
        <v>2024</v>
      </c>
      <c r="R6" s="148">
        <f t="shared" si="0"/>
        <v>2025</v>
      </c>
      <c r="S6" s="148">
        <f t="shared" si="0"/>
        <v>2026</v>
      </c>
      <c r="T6" s="148">
        <f t="shared" si="0"/>
        <v>2027</v>
      </c>
      <c r="U6" s="148">
        <f t="shared" si="0"/>
        <v>2028</v>
      </c>
      <c r="V6" s="148">
        <f t="shared" si="0"/>
        <v>2029</v>
      </c>
      <c r="W6" s="148">
        <f t="shared" si="0"/>
        <v>2030</v>
      </c>
      <c r="X6" s="148">
        <f t="shared" si="0"/>
        <v>2031</v>
      </c>
      <c r="Y6" s="148">
        <f t="shared" si="0"/>
        <v>2032</v>
      </c>
      <c r="Z6" s="148">
        <f t="shared" si="0"/>
        <v>2033</v>
      </c>
      <c r="AA6" s="148">
        <f t="shared" si="0"/>
        <v>2034</v>
      </c>
      <c r="AB6" s="148">
        <f t="shared" si="0"/>
        <v>2035</v>
      </c>
      <c r="AC6" s="148">
        <f t="shared" si="0"/>
        <v>2036</v>
      </c>
      <c r="AD6" s="148">
        <f t="shared" si="0"/>
        <v>2037</v>
      </c>
      <c r="AE6" s="148">
        <f t="shared" si="0"/>
        <v>2038</v>
      </c>
      <c r="AF6" s="148">
        <f t="shared" si="0"/>
        <v>2039</v>
      </c>
      <c r="AG6" s="148">
        <f t="shared" si="0"/>
        <v>2040</v>
      </c>
      <c r="AH6" s="148">
        <f t="shared" si="0"/>
        <v>2041</v>
      </c>
      <c r="AI6" s="148">
        <f t="shared" si="0"/>
        <v>2042</v>
      </c>
      <c r="AJ6" s="148">
        <f t="shared" si="0"/>
        <v>2043</v>
      </c>
    </row>
    <row r="7" spans="1:36" ht="14.25">
      <c r="A7" s="122" t="s">
        <v>170</v>
      </c>
      <c r="B7" s="143">
        <v>27254428.29</v>
      </c>
      <c r="C7" s="124">
        <v>29136590.74</v>
      </c>
      <c r="D7" s="124">
        <v>31298298.48</v>
      </c>
      <c r="E7" s="166">
        <v>0</v>
      </c>
      <c r="F7" s="116">
        <f>+Zal_1_WPF_uklad_budzetu_ryzyko!C7</f>
        <v>33219934</v>
      </c>
      <c r="G7" s="116">
        <f>+Zal_1_WPF_uklad_budzetu_ryzyko!D7</f>
        <v>34736126</v>
      </c>
      <c r="H7" s="116">
        <f>+Zal_1_WPF_uklad_budzetu_ryzyko!E7</f>
        <v>35506191</v>
      </c>
      <c r="I7" s="116">
        <f>+Zal_1_WPF_uklad_budzetu_ryzyko!F7</f>
        <v>36304633</v>
      </c>
      <c r="J7" s="116">
        <f>+Zal_1_WPF_uklad_budzetu_ryzyko!G7</f>
        <v>37132534</v>
      </c>
      <c r="K7" s="116">
        <f>+Zal_1_WPF_uklad_budzetu_ryzyko!H7</f>
        <v>0</v>
      </c>
      <c r="L7" s="116">
        <f>+Zal_1_WPF_uklad_budzetu_ryzyko!I7</f>
        <v>0</v>
      </c>
      <c r="M7" s="116">
        <f>+Zal_1_WPF_uklad_budzetu_ryzyko!J7</f>
        <v>0</v>
      </c>
      <c r="N7" s="116">
        <f>+Zal_1_WPF_uklad_budzetu_ryzyko!K7</f>
        <v>0</v>
      </c>
      <c r="O7" s="116">
        <f>+Zal_1_WPF_uklad_budzetu_ryzyko!L7</f>
        <v>0</v>
      </c>
      <c r="P7" s="116">
        <f>+Zal_1_WPF_uklad_budzetu_ryzyko!M7</f>
        <v>0</v>
      </c>
      <c r="Q7" s="116">
        <f>+Zal_1_WPF_uklad_budzetu_ryzyko!N7</f>
        <v>0</v>
      </c>
      <c r="R7" s="116">
        <f>+Zal_1_WPF_uklad_budzetu_ryzyko!O7</f>
        <v>0</v>
      </c>
      <c r="S7" s="116">
        <f>+Zal_1_WPF_uklad_budzetu_ryzyko!P7</f>
        <v>0</v>
      </c>
      <c r="T7" s="116">
        <f>+Zal_1_WPF_uklad_budzetu_ryzyko!Q7</f>
        <v>0</v>
      </c>
      <c r="U7" s="116">
        <f>+Zal_1_WPF_uklad_budzetu_ryzyko!R7</f>
        <v>0</v>
      </c>
      <c r="V7" s="116">
        <f>+Zal_1_WPF_uklad_budzetu_ryzyko!S7</f>
        <v>0</v>
      </c>
      <c r="W7" s="116">
        <f>+Zal_1_WPF_uklad_budzetu_ryzyko!T7</f>
        <v>0</v>
      </c>
      <c r="X7" s="116">
        <f>+Zal_1_WPF_uklad_budzetu_ryzyko!U7</f>
        <v>0</v>
      </c>
      <c r="Y7" s="116">
        <f>+Zal_1_WPF_uklad_budzetu_ryzyko!V7</f>
        <v>0</v>
      </c>
      <c r="Z7" s="116">
        <f>+Zal_1_WPF_uklad_budzetu_ryzyko!W7</f>
        <v>0</v>
      </c>
      <c r="AA7" s="116">
        <f>+Zal_1_WPF_uklad_budzetu_ryzyko!X7</f>
        <v>0</v>
      </c>
      <c r="AB7" s="116">
        <f>+Zal_1_WPF_uklad_budzetu_ryzyko!Y7</f>
        <v>0</v>
      </c>
      <c r="AC7" s="116">
        <f>+Zal_1_WPF_uklad_budzetu_ryzyko!Z7</f>
        <v>0</v>
      </c>
      <c r="AD7" s="116">
        <f>+Zal_1_WPF_uklad_budzetu_ryzyko!AA7</f>
        <v>0</v>
      </c>
      <c r="AE7" s="116">
        <f>+Zal_1_WPF_uklad_budzetu_ryzyko!AB7</f>
        <v>0</v>
      </c>
      <c r="AF7" s="116">
        <f>+Zal_1_WPF_uklad_budzetu_ryzyko!AC7</f>
        <v>0</v>
      </c>
      <c r="AG7" s="116">
        <f>+Zal_1_WPF_uklad_budzetu_ryzyko!AD7</f>
        <v>0</v>
      </c>
      <c r="AH7" s="116">
        <f>+Zal_1_WPF_uklad_budzetu_ryzyko!AE7</f>
        <v>0</v>
      </c>
      <c r="AI7" s="116">
        <f>+Zal_1_WPF_uklad_budzetu_ryzyko!AF7</f>
        <v>0</v>
      </c>
      <c r="AJ7" s="116">
        <f>+Zal_1_WPF_uklad_budzetu_ryzyko!AG7</f>
        <v>0</v>
      </c>
    </row>
    <row r="8" spans="1:36" ht="14.25">
      <c r="A8" s="122" t="s">
        <v>171</v>
      </c>
      <c r="B8" s="143">
        <v>1024995.72</v>
      </c>
      <c r="C8" s="124">
        <v>988993.55</v>
      </c>
      <c r="D8" s="124">
        <v>500000</v>
      </c>
      <c r="E8" s="166">
        <v>0</v>
      </c>
      <c r="F8" s="116">
        <f>+Zal_1_WPF_uklad_budzetu_ryzyko!C11</f>
        <v>400000</v>
      </c>
      <c r="G8" s="116">
        <f>+Zal_1_WPF_uklad_budzetu_ryzyko!D11</f>
        <v>400000</v>
      </c>
      <c r="H8" s="116">
        <f>+Zal_1_WPF_uklad_budzetu_ryzyko!E11</f>
        <v>400000</v>
      </c>
      <c r="I8" s="116">
        <f>+Zal_1_WPF_uklad_budzetu_ryzyko!F11</f>
        <v>400000</v>
      </c>
      <c r="J8" s="116">
        <f>+Zal_1_WPF_uklad_budzetu_ryzyko!G11</f>
        <v>400000</v>
      </c>
      <c r="K8" s="116">
        <f>+Zal_1_WPF_uklad_budzetu_ryzyko!H11</f>
        <v>0</v>
      </c>
      <c r="L8" s="116">
        <f>+Zal_1_WPF_uklad_budzetu_ryzyko!I11</f>
        <v>0</v>
      </c>
      <c r="M8" s="116">
        <f>+Zal_1_WPF_uklad_budzetu_ryzyko!J11</f>
        <v>0</v>
      </c>
      <c r="N8" s="116">
        <f>+Zal_1_WPF_uklad_budzetu_ryzyko!K11</f>
        <v>0</v>
      </c>
      <c r="O8" s="116">
        <f>+Zal_1_WPF_uklad_budzetu_ryzyko!L11</f>
        <v>0</v>
      </c>
      <c r="P8" s="116">
        <f>+Zal_1_WPF_uklad_budzetu_ryzyko!M11</f>
        <v>0</v>
      </c>
      <c r="Q8" s="116">
        <f>+Zal_1_WPF_uklad_budzetu_ryzyko!N11</f>
        <v>0</v>
      </c>
      <c r="R8" s="116">
        <f>+Zal_1_WPF_uklad_budzetu_ryzyko!O11</f>
        <v>0</v>
      </c>
      <c r="S8" s="116">
        <f>+Zal_1_WPF_uklad_budzetu_ryzyko!P11</f>
        <v>0</v>
      </c>
      <c r="T8" s="116">
        <f>+Zal_1_WPF_uklad_budzetu_ryzyko!Q11</f>
        <v>0</v>
      </c>
      <c r="U8" s="116">
        <f>+Zal_1_WPF_uklad_budzetu_ryzyko!R11</f>
        <v>0</v>
      </c>
      <c r="V8" s="116">
        <f>+Zal_1_WPF_uklad_budzetu_ryzyko!S11</f>
        <v>0</v>
      </c>
      <c r="W8" s="116">
        <f>+Zal_1_WPF_uklad_budzetu_ryzyko!T11</f>
        <v>0</v>
      </c>
      <c r="X8" s="116">
        <f>+Zal_1_WPF_uklad_budzetu_ryzyko!U11</f>
        <v>0</v>
      </c>
      <c r="Y8" s="116">
        <f>+Zal_1_WPF_uklad_budzetu_ryzyko!V11</f>
        <v>0</v>
      </c>
      <c r="Z8" s="116">
        <f>+Zal_1_WPF_uklad_budzetu_ryzyko!W11</f>
        <v>0</v>
      </c>
      <c r="AA8" s="116">
        <f>+Zal_1_WPF_uklad_budzetu_ryzyko!X11</f>
        <v>0</v>
      </c>
      <c r="AB8" s="116">
        <f>+Zal_1_WPF_uklad_budzetu_ryzyko!Y11</f>
        <v>0</v>
      </c>
      <c r="AC8" s="116">
        <f>+Zal_1_WPF_uklad_budzetu_ryzyko!Z11</f>
        <v>0</v>
      </c>
      <c r="AD8" s="116">
        <f>+Zal_1_WPF_uklad_budzetu_ryzyko!AA11</f>
        <v>0</v>
      </c>
      <c r="AE8" s="116">
        <f>+Zal_1_WPF_uklad_budzetu_ryzyko!AB11</f>
        <v>0</v>
      </c>
      <c r="AF8" s="116">
        <f>+Zal_1_WPF_uklad_budzetu_ryzyko!AC11</f>
        <v>0</v>
      </c>
      <c r="AG8" s="116">
        <f>+Zal_1_WPF_uklad_budzetu_ryzyko!AD11</f>
        <v>0</v>
      </c>
      <c r="AH8" s="116">
        <f>+Zal_1_WPF_uklad_budzetu_ryzyko!AE11</f>
        <v>0</v>
      </c>
      <c r="AI8" s="116">
        <f>+Zal_1_WPF_uklad_budzetu_ryzyko!AF11</f>
        <v>0</v>
      </c>
      <c r="AJ8" s="116">
        <f>+Zal_1_WPF_uklad_budzetu_ryzyko!AG11</f>
        <v>0</v>
      </c>
    </row>
    <row r="9" spans="1:36" ht="14.25">
      <c r="A9" s="122" t="s">
        <v>186</v>
      </c>
      <c r="B9" s="143">
        <v>21658032.57</v>
      </c>
      <c r="C9" s="124">
        <v>23183890.27</v>
      </c>
      <c r="D9" s="124">
        <v>28629904.48</v>
      </c>
      <c r="E9" s="166">
        <v>0</v>
      </c>
      <c r="F9" s="116">
        <f>+Zal_1_WPF_uklad_budzetu_ryzyko!C15</f>
        <v>30607644</v>
      </c>
      <c r="G9" s="116">
        <f>+Zal_1_WPF_uklad_budzetu_ryzyko!D15</f>
        <v>32054316</v>
      </c>
      <c r="H9" s="116">
        <f>+Zal_1_WPF_uklad_budzetu_ryzyko!E15</f>
        <v>33086246</v>
      </c>
      <c r="I9" s="116">
        <f>+Zal_1_WPF_uklad_budzetu_ryzyko!F15</f>
        <v>34208024</v>
      </c>
      <c r="J9" s="116">
        <f>+Zal_1_WPF_uklad_budzetu_ryzyko!G15</f>
        <v>35614520</v>
      </c>
      <c r="K9" s="116">
        <f>+Zal_1_WPF_uklad_budzetu_ryzyko!H15</f>
        <v>0</v>
      </c>
      <c r="L9" s="116">
        <f>+Zal_1_WPF_uklad_budzetu_ryzyko!I15</f>
        <v>0</v>
      </c>
      <c r="M9" s="116">
        <f>+Zal_1_WPF_uklad_budzetu_ryzyko!J15</f>
        <v>0</v>
      </c>
      <c r="N9" s="116">
        <f>+Zal_1_WPF_uklad_budzetu_ryzyko!K15</f>
        <v>0</v>
      </c>
      <c r="O9" s="116">
        <f>+Zal_1_WPF_uklad_budzetu_ryzyko!L15</f>
        <v>0</v>
      </c>
      <c r="P9" s="116">
        <f>+Zal_1_WPF_uklad_budzetu_ryzyko!M15</f>
        <v>0</v>
      </c>
      <c r="Q9" s="116">
        <f>+Zal_1_WPF_uklad_budzetu_ryzyko!N15</f>
        <v>0</v>
      </c>
      <c r="R9" s="116">
        <f>+Zal_1_WPF_uklad_budzetu_ryzyko!O15</f>
        <v>0</v>
      </c>
      <c r="S9" s="116">
        <f>+Zal_1_WPF_uklad_budzetu_ryzyko!P15</f>
        <v>0</v>
      </c>
      <c r="T9" s="116">
        <f>+Zal_1_WPF_uklad_budzetu_ryzyko!Q15</f>
        <v>0</v>
      </c>
      <c r="U9" s="116">
        <f>+Zal_1_WPF_uklad_budzetu_ryzyko!R15</f>
        <v>0</v>
      </c>
      <c r="V9" s="116">
        <f>+Zal_1_WPF_uklad_budzetu_ryzyko!S15</f>
        <v>0</v>
      </c>
      <c r="W9" s="116">
        <f>+Zal_1_WPF_uklad_budzetu_ryzyko!T15</f>
        <v>0</v>
      </c>
      <c r="X9" s="116">
        <f>+Zal_1_WPF_uklad_budzetu_ryzyko!U15</f>
        <v>0</v>
      </c>
      <c r="Y9" s="116">
        <f>+Zal_1_WPF_uklad_budzetu_ryzyko!V15</f>
        <v>0</v>
      </c>
      <c r="Z9" s="116">
        <f>+Zal_1_WPF_uklad_budzetu_ryzyko!W15</f>
        <v>0</v>
      </c>
      <c r="AA9" s="116">
        <f>+Zal_1_WPF_uklad_budzetu_ryzyko!X15</f>
        <v>0</v>
      </c>
      <c r="AB9" s="116">
        <f>+Zal_1_WPF_uklad_budzetu_ryzyko!Y15</f>
        <v>0</v>
      </c>
      <c r="AC9" s="116">
        <f>+Zal_1_WPF_uklad_budzetu_ryzyko!Z15</f>
        <v>0</v>
      </c>
      <c r="AD9" s="116">
        <f>+Zal_1_WPF_uklad_budzetu_ryzyko!AA15</f>
        <v>0</v>
      </c>
      <c r="AE9" s="116">
        <f>+Zal_1_WPF_uklad_budzetu_ryzyko!AB15</f>
        <v>0</v>
      </c>
      <c r="AF9" s="116">
        <f>+Zal_1_WPF_uklad_budzetu_ryzyko!AC15</f>
        <v>0</v>
      </c>
      <c r="AG9" s="116">
        <f>+Zal_1_WPF_uklad_budzetu_ryzyko!AD15</f>
        <v>0</v>
      </c>
      <c r="AH9" s="116">
        <f>+Zal_1_WPF_uklad_budzetu_ryzyko!AE15</f>
        <v>0</v>
      </c>
      <c r="AI9" s="116">
        <f>+Zal_1_WPF_uklad_budzetu_ryzyko!AF15</f>
        <v>0</v>
      </c>
      <c r="AJ9" s="116">
        <f>+Zal_1_WPF_uklad_budzetu_ryzyko!AG15</f>
        <v>0</v>
      </c>
    </row>
    <row r="10" spans="1:36" ht="14.25">
      <c r="A10" s="123" t="s">
        <v>172</v>
      </c>
      <c r="B10" s="143">
        <f>+B7+B8-B9</f>
        <v>6621391.439999998</v>
      </c>
      <c r="C10" s="143">
        <f>+C7+C8-C9</f>
        <v>6941694.02</v>
      </c>
      <c r="D10" s="143">
        <f>+D7+D8-D9</f>
        <v>3168394</v>
      </c>
      <c r="E10" s="143">
        <f>+E7+E8-E9</f>
        <v>0</v>
      </c>
      <c r="F10" s="124">
        <f>+F7-F9+F8</f>
        <v>3012290</v>
      </c>
      <c r="G10" s="124">
        <f aca="true" t="shared" si="1" ref="G10:AJ10">+G7-G9+G8</f>
        <v>3081810</v>
      </c>
      <c r="H10" s="124">
        <f t="shared" si="1"/>
        <v>2819945</v>
      </c>
      <c r="I10" s="124">
        <f t="shared" si="1"/>
        <v>2496609</v>
      </c>
      <c r="J10" s="124">
        <f t="shared" si="1"/>
        <v>1918014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24">
        <f t="shared" si="1"/>
        <v>0</v>
      </c>
      <c r="R10" s="124">
        <f t="shared" si="1"/>
        <v>0</v>
      </c>
      <c r="S10" s="124">
        <f t="shared" si="1"/>
        <v>0</v>
      </c>
      <c r="T10" s="124">
        <f t="shared" si="1"/>
        <v>0</v>
      </c>
      <c r="U10" s="124">
        <f t="shared" si="1"/>
        <v>0</v>
      </c>
      <c r="V10" s="124">
        <f t="shared" si="1"/>
        <v>0</v>
      </c>
      <c r="W10" s="124">
        <f t="shared" si="1"/>
        <v>0</v>
      </c>
      <c r="X10" s="124">
        <f t="shared" si="1"/>
        <v>0</v>
      </c>
      <c r="Y10" s="124">
        <f t="shared" si="1"/>
        <v>0</v>
      </c>
      <c r="Z10" s="124">
        <f t="shared" si="1"/>
        <v>0</v>
      </c>
      <c r="AA10" s="124">
        <f t="shared" si="1"/>
        <v>0</v>
      </c>
      <c r="AB10" s="124">
        <f t="shared" si="1"/>
        <v>0</v>
      </c>
      <c r="AC10" s="124">
        <f t="shared" si="1"/>
        <v>0</v>
      </c>
      <c r="AD10" s="124">
        <f t="shared" si="1"/>
        <v>0</v>
      </c>
      <c r="AE10" s="124">
        <f t="shared" si="1"/>
        <v>0</v>
      </c>
      <c r="AF10" s="124">
        <f t="shared" si="1"/>
        <v>0</v>
      </c>
      <c r="AG10" s="124">
        <f t="shared" si="1"/>
        <v>0</v>
      </c>
      <c r="AH10" s="124">
        <f t="shared" si="1"/>
        <v>0</v>
      </c>
      <c r="AI10" s="124">
        <f t="shared" si="1"/>
        <v>0</v>
      </c>
      <c r="AJ10" s="124">
        <f t="shared" si="1"/>
        <v>0</v>
      </c>
    </row>
    <row r="11" spans="1:36" ht="14.25">
      <c r="A11" s="125" t="s">
        <v>187</v>
      </c>
      <c r="B11" s="143">
        <v>32186883.62</v>
      </c>
      <c r="C11" s="124">
        <v>33340457.81</v>
      </c>
      <c r="D11" s="124">
        <v>33035741.6</v>
      </c>
      <c r="E11" s="166">
        <v>0</v>
      </c>
      <c r="F11" s="116">
        <f>+Zal_1_WPF_uklad_budzetu_ryzyko!C6</f>
        <v>33960901</v>
      </c>
      <c r="G11" s="116">
        <f>+Zal_1_WPF_uklad_budzetu_ryzyko!D6</f>
        <v>35136126</v>
      </c>
      <c r="H11" s="116">
        <f>+Zal_1_WPF_uklad_budzetu_ryzyko!E6</f>
        <v>35906191</v>
      </c>
      <c r="I11" s="116">
        <f>+Zal_1_WPF_uklad_budzetu_ryzyko!F6</f>
        <v>36704633</v>
      </c>
      <c r="J11" s="116">
        <f>+Zal_1_WPF_uklad_budzetu_ryzyko!G6</f>
        <v>37532534</v>
      </c>
      <c r="K11" s="116">
        <f>+Zal_1_WPF_uklad_budzetu_ryzyko!H6</f>
        <v>0</v>
      </c>
      <c r="L11" s="116">
        <f>+Zal_1_WPF_uklad_budzetu_ryzyko!I6</f>
        <v>0</v>
      </c>
      <c r="M11" s="116">
        <f>+Zal_1_WPF_uklad_budzetu_ryzyko!J6</f>
        <v>0</v>
      </c>
      <c r="N11" s="116">
        <f>+Zal_1_WPF_uklad_budzetu_ryzyko!K6</f>
        <v>0</v>
      </c>
      <c r="O11" s="116">
        <f>+Zal_1_WPF_uklad_budzetu_ryzyko!L6</f>
        <v>0</v>
      </c>
      <c r="P11" s="116">
        <f>+Zal_1_WPF_uklad_budzetu_ryzyko!M6</f>
        <v>0</v>
      </c>
      <c r="Q11" s="116">
        <f>+Zal_1_WPF_uklad_budzetu_ryzyko!N6</f>
        <v>0</v>
      </c>
      <c r="R11" s="116">
        <f>+Zal_1_WPF_uklad_budzetu_ryzyko!O6</f>
        <v>0</v>
      </c>
      <c r="S11" s="116">
        <f>+Zal_1_WPF_uklad_budzetu_ryzyko!P6</f>
        <v>0</v>
      </c>
      <c r="T11" s="116">
        <f>+Zal_1_WPF_uklad_budzetu_ryzyko!Q6</f>
        <v>0</v>
      </c>
      <c r="U11" s="116">
        <f>+Zal_1_WPF_uklad_budzetu_ryzyko!R6</f>
        <v>0</v>
      </c>
      <c r="V11" s="116">
        <f>+Zal_1_WPF_uklad_budzetu_ryzyko!S6</f>
        <v>0</v>
      </c>
      <c r="W11" s="116">
        <f>+Zal_1_WPF_uklad_budzetu_ryzyko!T6</f>
        <v>0</v>
      </c>
      <c r="X11" s="116">
        <f>+Zal_1_WPF_uklad_budzetu_ryzyko!U6</f>
        <v>0</v>
      </c>
      <c r="Y11" s="116">
        <f>+Zal_1_WPF_uklad_budzetu_ryzyko!V6</f>
        <v>0</v>
      </c>
      <c r="Z11" s="116">
        <f>+Zal_1_WPF_uklad_budzetu_ryzyko!W6</f>
        <v>0</v>
      </c>
      <c r="AA11" s="116">
        <f>+Zal_1_WPF_uklad_budzetu_ryzyko!X6</f>
        <v>0</v>
      </c>
      <c r="AB11" s="116">
        <f>+Zal_1_WPF_uklad_budzetu_ryzyko!Y6</f>
        <v>0</v>
      </c>
      <c r="AC11" s="116">
        <f>+Zal_1_WPF_uklad_budzetu_ryzyko!Z6</f>
        <v>0</v>
      </c>
      <c r="AD11" s="116">
        <f>+Zal_1_WPF_uklad_budzetu_ryzyko!AA6</f>
        <v>0</v>
      </c>
      <c r="AE11" s="116">
        <f>+Zal_1_WPF_uklad_budzetu_ryzyko!AB6</f>
        <v>0</v>
      </c>
      <c r="AF11" s="116">
        <f>+Zal_1_WPF_uklad_budzetu_ryzyko!AC6</f>
        <v>0</v>
      </c>
      <c r="AG11" s="116">
        <f>+Zal_1_WPF_uklad_budzetu_ryzyko!AD6</f>
        <v>0</v>
      </c>
      <c r="AH11" s="116">
        <f>+Zal_1_WPF_uklad_budzetu_ryzyko!AE6</f>
        <v>0</v>
      </c>
      <c r="AI11" s="116">
        <f>+Zal_1_WPF_uklad_budzetu_ryzyko!AF6</f>
        <v>0</v>
      </c>
      <c r="AJ11" s="116">
        <f>+Zal_1_WPF_uklad_budzetu_ryzyko!AG6</f>
        <v>0</v>
      </c>
    </row>
    <row r="12" spans="1:36" ht="14.25">
      <c r="A12" s="123" t="s">
        <v>184</v>
      </c>
      <c r="B12" s="109">
        <f>+IF(B11&lt;&gt;0,B10/B11,0)</f>
        <v>0.20571707153051796</v>
      </c>
      <c r="C12" s="109">
        <f>+IF(C11&lt;&gt;0,C10/C11,0)</f>
        <v>0.2082063197679888</v>
      </c>
      <c r="D12" s="109">
        <f>+IF(D11&lt;&gt;0,D10/D11,0)</f>
        <v>0.09590806340487903</v>
      </c>
      <c r="E12" s="109">
        <f>+IF(E11&lt;&gt;0,E10/E11,0)</f>
        <v>0</v>
      </c>
      <c r="F12" s="117">
        <f>+IF(F11&lt;&gt;0,F10/F11,0)</f>
        <v>0.0886987656776244</v>
      </c>
      <c r="G12" s="117">
        <f aca="true" t="shared" si="2" ref="G12:AJ12">+IF(G11&lt;&gt;0,G10/G11,0)</f>
        <v>0.0877105802728508</v>
      </c>
      <c r="H12" s="117">
        <f t="shared" si="2"/>
        <v>0.07853645628966882</v>
      </c>
      <c r="I12" s="117">
        <f t="shared" si="2"/>
        <v>0.06801890649608185</v>
      </c>
      <c r="J12" s="117">
        <f t="shared" si="2"/>
        <v>0.05110270465617909</v>
      </c>
      <c r="K12" s="117">
        <f t="shared" si="2"/>
        <v>0</v>
      </c>
      <c r="L12" s="117">
        <f t="shared" si="2"/>
        <v>0</v>
      </c>
      <c r="M12" s="117">
        <f t="shared" si="2"/>
        <v>0</v>
      </c>
      <c r="N12" s="117">
        <f t="shared" si="2"/>
        <v>0</v>
      </c>
      <c r="O12" s="117">
        <f t="shared" si="2"/>
        <v>0</v>
      </c>
      <c r="P12" s="117">
        <f t="shared" si="2"/>
        <v>0</v>
      </c>
      <c r="Q12" s="117">
        <f t="shared" si="2"/>
        <v>0</v>
      </c>
      <c r="R12" s="117">
        <f t="shared" si="2"/>
        <v>0</v>
      </c>
      <c r="S12" s="117">
        <f t="shared" si="2"/>
        <v>0</v>
      </c>
      <c r="T12" s="117">
        <f t="shared" si="2"/>
        <v>0</v>
      </c>
      <c r="U12" s="117">
        <f t="shared" si="2"/>
        <v>0</v>
      </c>
      <c r="V12" s="117">
        <f t="shared" si="2"/>
        <v>0</v>
      </c>
      <c r="W12" s="117">
        <f t="shared" si="2"/>
        <v>0</v>
      </c>
      <c r="X12" s="117">
        <f t="shared" si="2"/>
        <v>0</v>
      </c>
      <c r="Y12" s="117">
        <f t="shared" si="2"/>
        <v>0</v>
      </c>
      <c r="Z12" s="117">
        <f t="shared" si="2"/>
        <v>0</v>
      </c>
      <c r="AA12" s="117">
        <f t="shared" si="2"/>
        <v>0</v>
      </c>
      <c r="AB12" s="117">
        <f t="shared" si="2"/>
        <v>0</v>
      </c>
      <c r="AC12" s="117">
        <f t="shared" si="2"/>
        <v>0</v>
      </c>
      <c r="AD12" s="117">
        <f t="shared" si="2"/>
        <v>0</v>
      </c>
      <c r="AE12" s="117">
        <f t="shared" si="2"/>
        <v>0</v>
      </c>
      <c r="AF12" s="117">
        <f t="shared" si="2"/>
        <v>0</v>
      </c>
      <c r="AG12" s="117">
        <f t="shared" si="2"/>
        <v>0</v>
      </c>
      <c r="AH12" s="117">
        <f t="shared" si="2"/>
        <v>0</v>
      </c>
      <c r="AI12" s="117">
        <f t="shared" si="2"/>
        <v>0</v>
      </c>
      <c r="AJ12" s="117">
        <f t="shared" si="2"/>
        <v>0</v>
      </c>
    </row>
    <row r="13" spans="1:36" ht="14.25">
      <c r="A13" s="126" t="s">
        <v>173</v>
      </c>
      <c r="B13" s="295" t="s">
        <v>174</v>
      </c>
      <c r="C13" s="296"/>
      <c r="D13" s="297"/>
      <c r="E13" s="161"/>
      <c r="F13" s="141">
        <f>+SUM(B12:D12)/3</f>
        <v>0.16994381823446192</v>
      </c>
      <c r="G13" s="141">
        <f>+SUM(C12:D12,F12)/3</f>
        <v>0.13093771628349743</v>
      </c>
      <c r="H13" s="141">
        <f>+SUM(D12,F12:G12)/3</f>
        <v>0.09077246978511806</v>
      </c>
      <c r="I13" s="141">
        <f aca="true" t="shared" si="3" ref="I13:AJ13">+SUM(F12:H12)/3</f>
        <v>0.084981934080048</v>
      </c>
      <c r="J13" s="141">
        <f t="shared" si="3"/>
        <v>0.07808864768620048</v>
      </c>
      <c r="K13" s="141">
        <f t="shared" si="3"/>
        <v>0.06588602248064325</v>
      </c>
      <c r="L13" s="141">
        <f t="shared" si="3"/>
        <v>0.039707203717420314</v>
      </c>
      <c r="M13" s="141">
        <f t="shared" si="3"/>
        <v>0.01703423488539303</v>
      </c>
      <c r="N13" s="141">
        <f t="shared" si="3"/>
        <v>0</v>
      </c>
      <c r="O13" s="141">
        <f t="shared" si="3"/>
        <v>0</v>
      </c>
      <c r="P13" s="141">
        <f t="shared" si="3"/>
        <v>0</v>
      </c>
      <c r="Q13" s="141">
        <f t="shared" si="3"/>
        <v>0</v>
      </c>
      <c r="R13" s="141">
        <f t="shared" si="3"/>
        <v>0</v>
      </c>
      <c r="S13" s="141">
        <f t="shared" si="3"/>
        <v>0</v>
      </c>
      <c r="T13" s="141">
        <f t="shared" si="3"/>
        <v>0</v>
      </c>
      <c r="U13" s="141">
        <f t="shared" si="3"/>
        <v>0</v>
      </c>
      <c r="V13" s="141">
        <f t="shared" si="3"/>
        <v>0</v>
      </c>
      <c r="W13" s="141">
        <f t="shared" si="3"/>
        <v>0</v>
      </c>
      <c r="X13" s="141">
        <f t="shared" si="3"/>
        <v>0</v>
      </c>
      <c r="Y13" s="141">
        <f t="shared" si="3"/>
        <v>0</v>
      </c>
      <c r="Z13" s="141">
        <f t="shared" si="3"/>
        <v>0</v>
      </c>
      <c r="AA13" s="141">
        <f t="shared" si="3"/>
        <v>0</v>
      </c>
      <c r="AB13" s="141">
        <f t="shared" si="3"/>
        <v>0</v>
      </c>
      <c r="AC13" s="141">
        <f t="shared" si="3"/>
        <v>0</v>
      </c>
      <c r="AD13" s="141">
        <f t="shared" si="3"/>
        <v>0</v>
      </c>
      <c r="AE13" s="141">
        <f t="shared" si="3"/>
        <v>0</v>
      </c>
      <c r="AF13" s="141">
        <f t="shared" si="3"/>
        <v>0</v>
      </c>
      <c r="AG13" s="141">
        <f t="shared" si="3"/>
        <v>0</v>
      </c>
      <c r="AH13" s="141">
        <f t="shared" si="3"/>
        <v>0</v>
      </c>
      <c r="AI13" s="141">
        <f t="shared" si="3"/>
        <v>0</v>
      </c>
      <c r="AJ13" s="141">
        <f t="shared" si="3"/>
        <v>0</v>
      </c>
    </row>
    <row r="14" spans="2:36" ht="14.25">
      <c r="B14" s="128"/>
      <c r="C14" s="128"/>
      <c r="D14" s="139" t="s">
        <v>176</v>
      </c>
      <c r="E14" s="139"/>
      <c r="F14" s="140">
        <f>+Zal_1_WPF_uklad_budzetu_ryzyko!C52</f>
        <v>0.1699</v>
      </c>
      <c r="G14" s="140">
        <f>+Zal_1_WPF_uklad_budzetu_ryzyko!D52</f>
        <v>0.1309</v>
      </c>
      <c r="H14" s="140">
        <f>+Zal_1_WPF_uklad_budzetu_ryzyko!E52</f>
        <v>0.0908</v>
      </c>
      <c r="I14" s="128"/>
      <c r="J14" s="128"/>
      <c r="K14" s="128"/>
      <c r="L14" s="128"/>
      <c r="M14" s="128"/>
      <c r="N14" s="128"/>
      <c r="O14" s="128"/>
      <c r="P14" s="128"/>
      <c r="Q14" s="128"/>
      <c r="R14" s="128"/>
      <c r="S14" s="128"/>
      <c r="T14" s="128"/>
      <c r="U14" s="128"/>
      <c r="V14" s="128"/>
      <c r="W14" s="128"/>
      <c r="X14" s="128"/>
      <c r="Y14" s="128"/>
      <c r="Z14" s="128"/>
      <c r="AA14" s="128"/>
      <c r="AB14" s="128"/>
      <c r="AC14" s="128"/>
      <c r="AD14" s="128"/>
      <c r="AE14" s="128"/>
      <c r="AF14" s="128"/>
      <c r="AG14" s="128"/>
      <c r="AH14" s="128"/>
      <c r="AI14" s="128"/>
      <c r="AJ14" s="128"/>
    </row>
    <row r="15" spans="1:36" s="156" customFormat="1" ht="14.25">
      <c r="A15" s="162"/>
      <c r="B15" s="163"/>
      <c r="C15" s="163"/>
      <c r="D15" s="139" t="s">
        <v>211</v>
      </c>
      <c r="E15" s="163"/>
      <c r="F15" s="164">
        <f>+SUM(B12:C12,E12)/3</f>
        <v>0.13797446376616893</v>
      </c>
      <c r="G15" s="164">
        <f>+(C12+E12+F12)/3</f>
        <v>0.09896836181520441</v>
      </c>
      <c r="H15" s="164">
        <f>+(E12+F12+G12)/3</f>
        <v>0.05880311531682506</v>
      </c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165"/>
      <c r="T15" s="165"/>
      <c r="U15" s="165"/>
      <c r="V15" s="165"/>
      <c r="W15" s="165"/>
      <c r="X15" s="165"/>
      <c r="Y15" s="165"/>
      <c r="Z15" s="165"/>
      <c r="AA15" s="165"/>
      <c r="AB15" s="165"/>
      <c r="AC15" s="165"/>
      <c r="AD15" s="165"/>
      <c r="AE15" s="165"/>
      <c r="AF15" s="165"/>
      <c r="AG15" s="165"/>
      <c r="AH15" s="165"/>
      <c r="AI15" s="165"/>
      <c r="AJ15" s="165"/>
    </row>
    <row r="16" spans="1:36" ht="14.25">
      <c r="A16" s="127" t="s">
        <v>175</v>
      </c>
      <c r="B16" s="128"/>
      <c r="C16" s="128"/>
      <c r="D16" s="128"/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  <c r="R16" s="128"/>
      <c r="S16" s="128"/>
      <c r="T16" s="128"/>
      <c r="U16" s="128"/>
      <c r="V16" s="128"/>
      <c r="W16" s="128"/>
      <c r="X16" s="128"/>
      <c r="Y16" s="128"/>
      <c r="Z16" s="128"/>
      <c r="AA16" s="128"/>
      <c r="AB16" s="128"/>
      <c r="AC16" s="128"/>
      <c r="AD16" s="128"/>
      <c r="AE16" s="128"/>
      <c r="AF16" s="128"/>
      <c r="AG16" s="128"/>
      <c r="AH16" s="128"/>
      <c r="AI16" s="128"/>
      <c r="AJ16" s="128"/>
    </row>
    <row r="17" spans="1:36" ht="15" thickBot="1">
      <c r="A17" s="147"/>
      <c r="B17" s="307" t="s">
        <v>177</v>
      </c>
      <c r="C17" s="307"/>
      <c r="D17" s="307"/>
      <c r="E17" s="308"/>
      <c r="F17" s="118">
        <v>2012</v>
      </c>
      <c r="G17" s="118">
        <v>2013</v>
      </c>
      <c r="H17" s="118">
        <v>2014</v>
      </c>
      <c r="I17" s="118">
        <v>2015</v>
      </c>
      <c r="J17" s="118">
        <v>2016</v>
      </c>
      <c r="K17" s="118">
        <v>2017</v>
      </c>
      <c r="L17" s="118">
        <v>2018</v>
      </c>
      <c r="M17" s="118">
        <v>2019</v>
      </c>
      <c r="N17" s="118">
        <v>2020</v>
      </c>
      <c r="O17" s="118">
        <v>2021</v>
      </c>
      <c r="P17" s="118">
        <v>2022</v>
      </c>
      <c r="Q17" s="118">
        <v>2023</v>
      </c>
      <c r="R17" s="118">
        <v>2024</v>
      </c>
      <c r="S17" s="118">
        <v>2025</v>
      </c>
      <c r="T17" s="118">
        <v>2026</v>
      </c>
      <c r="U17" s="118">
        <v>2027</v>
      </c>
      <c r="V17" s="118">
        <v>2028</v>
      </c>
      <c r="W17" s="118">
        <v>2029</v>
      </c>
      <c r="X17" s="118">
        <v>2030</v>
      </c>
      <c r="Y17" s="118">
        <v>2031</v>
      </c>
      <c r="Z17" s="118">
        <v>2032</v>
      </c>
      <c r="AA17" s="118">
        <v>2033</v>
      </c>
      <c r="AB17" s="118">
        <v>2034</v>
      </c>
      <c r="AC17" s="118">
        <v>2035</v>
      </c>
      <c r="AD17" s="118">
        <v>2036</v>
      </c>
      <c r="AE17" s="118">
        <v>2037</v>
      </c>
      <c r="AF17" s="118">
        <v>2038</v>
      </c>
      <c r="AG17" s="118">
        <v>2039</v>
      </c>
      <c r="AH17" s="118">
        <v>2040</v>
      </c>
      <c r="AI17" s="118">
        <v>2041</v>
      </c>
      <c r="AJ17" s="118">
        <v>2042</v>
      </c>
    </row>
    <row r="18" spans="1:36" ht="14.25">
      <c r="A18" s="129" t="s">
        <v>178</v>
      </c>
      <c r="B18" s="298" t="s">
        <v>174</v>
      </c>
      <c r="C18" s="299"/>
      <c r="D18" s="299"/>
      <c r="E18" s="300"/>
      <c r="F18" s="130">
        <f>+Zal_1_WPF_uklad_budzetu_ryzyko!C40</f>
        <v>1725000</v>
      </c>
      <c r="G18" s="130">
        <f>+Zal_1_WPF_uklad_budzetu_ryzyko!D40</f>
        <v>1873920</v>
      </c>
      <c r="H18" s="130">
        <f>+Zal_1_WPF_uklad_budzetu_ryzyko!E40</f>
        <v>1196042</v>
      </c>
      <c r="I18" s="130">
        <f>+Zal_1_WPF_uklad_budzetu_ryzyko!F40</f>
        <v>0</v>
      </c>
      <c r="J18" s="130">
        <f>+Zal_1_WPF_uklad_budzetu_ryzyko!G40</f>
        <v>0</v>
      </c>
      <c r="K18" s="130">
        <f>+Zal_1_WPF_uklad_budzetu_ryzyko!H40</f>
        <v>0</v>
      </c>
      <c r="L18" s="130">
        <f>+Zal_1_WPF_uklad_budzetu_ryzyko!I40</f>
        <v>0</v>
      </c>
      <c r="M18" s="130">
        <f>+Zal_1_WPF_uklad_budzetu_ryzyko!J40</f>
        <v>0</v>
      </c>
      <c r="N18" s="130">
        <f>+Zal_1_WPF_uklad_budzetu_ryzyko!K40</f>
        <v>0</v>
      </c>
      <c r="O18" s="130">
        <f>+Zal_1_WPF_uklad_budzetu_ryzyko!L40</f>
        <v>0</v>
      </c>
      <c r="P18" s="130">
        <f>+Zal_1_WPF_uklad_budzetu_ryzyko!M40</f>
        <v>0</v>
      </c>
      <c r="Q18" s="130">
        <f>+Zal_1_WPF_uklad_budzetu_ryzyko!N40</f>
        <v>0</v>
      </c>
      <c r="R18" s="130">
        <f>+Zal_1_WPF_uklad_budzetu_ryzyko!O40</f>
        <v>0</v>
      </c>
      <c r="S18" s="130">
        <f>+Zal_1_WPF_uklad_budzetu_ryzyko!P40</f>
        <v>0</v>
      </c>
      <c r="T18" s="130">
        <f>+Zal_1_WPF_uklad_budzetu_ryzyko!Q40</f>
        <v>0</v>
      </c>
      <c r="U18" s="130">
        <f>+Zal_1_WPF_uklad_budzetu_ryzyko!R40</f>
        <v>0</v>
      </c>
      <c r="V18" s="130">
        <f>+Zal_1_WPF_uklad_budzetu_ryzyko!S40</f>
        <v>0</v>
      </c>
      <c r="W18" s="130">
        <f>+Zal_1_WPF_uklad_budzetu_ryzyko!T40</f>
        <v>0</v>
      </c>
      <c r="X18" s="130">
        <f>+Zal_1_WPF_uklad_budzetu_ryzyko!U40</f>
        <v>0</v>
      </c>
      <c r="Y18" s="130">
        <f>+Zal_1_WPF_uklad_budzetu_ryzyko!V40</f>
        <v>0</v>
      </c>
      <c r="Z18" s="130">
        <f>+Zal_1_WPF_uklad_budzetu_ryzyko!W40</f>
        <v>0</v>
      </c>
      <c r="AA18" s="130">
        <f>+Zal_1_WPF_uklad_budzetu_ryzyko!X40</f>
        <v>0</v>
      </c>
      <c r="AB18" s="130">
        <f>+Zal_1_WPF_uklad_budzetu_ryzyko!Y40</f>
        <v>0</v>
      </c>
      <c r="AC18" s="130">
        <f>+Zal_1_WPF_uklad_budzetu_ryzyko!Z40</f>
        <v>0</v>
      </c>
      <c r="AD18" s="130">
        <f>+Zal_1_WPF_uklad_budzetu_ryzyko!AA40</f>
        <v>0</v>
      </c>
      <c r="AE18" s="130">
        <f>+Zal_1_WPF_uklad_budzetu_ryzyko!AB40</f>
        <v>0</v>
      </c>
      <c r="AF18" s="130">
        <f>+Zal_1_WPF_uklad_budzetu_ryzyko!AC40</f>
        <v>0</v>
      </c>
      <c r="AG18" s="130">
        <f>+Zal_1_WPF_uklad_budzetu_ryzyko!AD40</f>
        <v>0</v>
      </c>
      <c r="AH18" s="130">
        <f>+Zal_1_WPF_uklad_budzetu_ryzyko!AE40</f>
        <v>0</v>
      </c>
      <c r="AI18" s="130">
        <f>+Zal_1_WPF_uklad_budzetu_ryzyko!AF40</f>
        <v>0</v>
      </c>
      <c r="AJ18" s="130">
        <f>+Zal_1_WPF_uklad_budzetu_ryzyko!AG40</f>
        <v>0</v>
      </c>
    </row>
    <row r="19" spans="1:36" ht="14.25">
      <c r="A19" s="131" t="s">
        <v>185</v>
      </c>
      <c r="B19" s="301"/>
      <c r="C19" s="302"/>
      <c r="D19" s="302"/>
      <c r="E19" s="303"/>
      <c r="F19" s="116">
        <f>+Zal_1_WPF_uklad_budzetu_ryzyko!C23</f>
        <v>310000</v>
      </c>
      <c r="G19" s="116">
        <f>+Zal_1_WPF_uklad_budzetu_ryzyko!D23</f>
        <v>200000</v>
      </c>
      <c r="H19" s="116">
        <f>+Zal_1_WPF_uklad_budzetu_ryzyko!E23</f>
        <v>150000</v>
      </c>
      <c r="I19" s="116">
        <f>+Zal_1_WPF_uklad_budzetu_ryzyko!F23</f>
        <v>0</v>
      </c>
      <c r="J19" s="116">
        <f>+Zal_1_WPF_uklad_budzetu_ryzyko!G23</f>
        <v>0</v>
      </c>
      <c r="K19" s="116">
        <f>+Zal_1_WPF_uklad_budzetu_ryzyko!H23</f>
        <v>0</v>
      </c>
      <c r="L19" s="116">
        <f>+Zal_1_WPF_uklad_budzetu_ryzyko!I23</f>
        <v>0</v>
      </c>
      <c r="M19" s="116">
        <f>+Zal_1_WPF_uklad_budzetu_ryzyko!J23</f>
        <v>0</v>
      </c>
      <c r="N19" s="116">
        <f>+Zal_1_WPF_uklad_budzetu_ryzyko!K23</f>
        <v>0</v>
      </c>
      <c r="O19" s="116">
        <f>+Zal_1_WPF_uklad_budzetu_ryzyko!L23</f>
        <v>0</v>
      </c>
      <c r="P19" s="116">
        <f>+Zal_1_WPF_uklad_budzetu_ryzyko!M23</f>
        <v>0</v>
      </c>
      <c r="Q19" s="116">
        <f>+Zal_1_WPF_uklad_budzetu_ryzyko!N23</f>
        <v>0</v>
      </c>
      <c r="R19" s="116">
        <f>+Zal_1_WPF_uklad_budzetu_ryzyko!O23</f>
        <v>0</v>
      </c>
      <c r="S19" s="116">
        <f>+Zal_1_WPF_uklad_budzetu_ryzyko!P23</f>
        <v>0</v>
      </c>
      <c r="T19" s="116">
        <f>+Zal_1_WPF_uklad_budzetu_ryzyko!Q23</f>
        <v>0</v>
      </c>
      <c r="U19" s="116">
        <f>+Zal_1_WPF_uklad_budzetu_ryzyko!R23</f>
        <v>0</v>
      </c>
      <c r="V19" s="116">
        <f>+Zal_1_WPF_uklad_budzetu_ryzyko!S23</f>
        <v>0</v>
      </c>
      <c r="W19" s="116">
        <f>+Zal_1_WPF_uklad_budzetu_ryzyko!T23</f>
        <v>0</v>
      </c>
      <c r="X19" s="116">
        <f>+Zal_1_WPF_uklad_budzetu_ryzyko!U23</f>
        <v>0</v>
      </c>
      <c r="Y19" s="116">
        <f>+Zal_1_WPF_uklad_budzetu_ryzyko!V23</f>
        <v>0</v>
      </c>
      <c r="Z19" s="116">
        <f>+Zal_1_WPF_uklad_budzetu_ryzyko!W23</f>
        <v>0</v>
      </c>
      <c r="AA19" s="116">
        <f>+Zal_1_WPF_uklad_budzetu_ryzyko!X23</f>
        <v>0</v>
      </c>
      <c r="AB19" s="116">
        <f>+Zal_1_WPF_uklad_budzetu_ryzyko!Y23</f>
        <v>0</v>
      </c>
      <c r="AC19" s="116">
        <f>+Zal_1_WPF_uklad_budzetu_ryzyko!Z23</f>
        <v>0</v>
      </c>
      <c r="AD19" s="116">
        <f>+Zal_1_WPF_uklad_budzetu_ryzyko!AA23</f>
        <v>0</v>
      </c>
      <c r="AE19" s="116">
        <f>+Zal_1_WPF_uklad_budzetu_ryzyko!AB23</f>
        <v>0</v>
      </c>
      <c r="AF19" s="116">
        <f>+Zal_1_WPF_uklad_budzetu_ryzyko!AC23</f>
        <v>0</v>
      </c>
      <c r="AG19" s="116">
        <f>+Zal_1_WPF_uklad_budzetu_ryzyko!AD23</f>
        <v>0</v>
      </c>
      <c r="AH19" s="116">
        <f>+Zal_1_WPF_uklad_budzetu_ryzyko!AE23</f>
        <v>0</v>
      </c>
      <c r="AI19" s="116">
        <f>+Zal_1_WPF_uklad_budzetu_ryzyko!AF23</f>
        <v>0</v>
      </c>
      <c r="AJ19" s="116">
        <f>+Zal_1_WPF_uklad_budzetu_ryzyko!AG23</f>
        <v>0</v>
      </c>
    </row>
    <row r="20" spans="1:36" ht="14.25">
      <c r="A20" s="131" t="s">
        <v>179</v>
      </c>
      <c r="B20" s="301"/>
      <c r="C20" s="302"/>
      <c r="D20" s="302"/>
      <c r="E20" s="303"/>
      <c r="F20" s="116">
        <f>+Zal_1_WPF_uklad_budzetu_ryzyko!C17</f>
        <v>0</v>
      </c>
      <c r="G20" s="116">
        <f>+Zal_1_WPF_uklad_budzetu_ryzyko!D17</f>
        <v>0</v>
      </c>
      <c r="H20" s="116">
        <f>+Zal_1_WPF_uklad_budzetu_ryzyko!E17</f>
        <v>0</v>
      </c>
      <c r="I20" s="116">
        <f>+Zal_1_WPF_uklad_budzetu_ryzyko!F17</f>
        <v>0</v>
      </c>
      <c r="J20" s="116">
        <f>+Zal_1_WPF_uklad_budzetu_ryzyko!G17</f>
        <v>0</v>
      </c>
      <c r="K20" s="116">
        <f>+Zal_1_WPF_uklad_budzetu_ryzyko!H17</f>
        <v>0</v>
      </c>
      <c r="L20" s="116">
        <f>+Zal_1_WPF_uklad_budzetu_ryzyko!I17</f>
        <v>0</v>
      </c>
      <c r="M20" s="116">
        <f>+Zal_1_WPF_uklad_budzetu_ryzyko!J17</f>
        <v>0</v>
      </c>
      <c r="N20" s="116">
        <f>+Zal_1_WPF_uklad_budzetu_ryzyko!K17</f>
        <v>0</v>
      </c>
      <c r="O20" s="116">
        <f>+Zal_1_WPF_uklad_budzetu_ryzyko!L17</f>
        <v>0</v>
      </c>
      <c r="P20" s="116">
        <f>+Zal_1_WPF_uklad_budzetu_ryzyko!M17</f>
        <v>0</v>
      </c>
      <c r="Q20" s="116">
        <f>+Zal_1_WPF_uklad_budzetu_ryzyko!N17</f>
        <v>0</v>
      </c>
      <c r="R20" s="116">
        <f>+Zal_1_WPF_uklad_budzetu_ryzyko!O17</f>
        <v>0</v>
      </c>
      <c r="S20" s="116">
        <f>+Zal_1_WPF_uklad_budzetu_ryzyko!P17</f>
        <v>0</v>
      </c>
      <c r="T20" s="116">
        <f>+Zal_1_WPF_uklad_budzetu_ryzyko!Q17</f>
        <v>0</v>
      </c>
      <c r="U20" s="116">
        <f>+Zal_1_WPF_uklad_budzetu_ryzyko!R17</f>
        <v>0</v>
      </c>
      <c r="V20" s="116">
        <f>+Zal_1_WPF_uklad_budzetu_ryzyko!S17</f>
        <v>0</v>
      </c>
      <c r="W20" s="116">
        <f>+Zal_1_WPF_uklad_budzetu_ryzyko!T17</f>
        <v>0</v>
      </c>
      <c r="X20" s="116">
        <f>+Zal_1_WPF_uklad_budzetu_ryzyko!U17</f>
        <v>0</v>
      </c>
      <c r="Y20" s="116">
        <f>+Zal_1_WPF_uklad_budzetu_ryzyko!V17</f>
        <v>0</v>
      </c>
      <c r="Z20" s="116">
        <f>+Zal_1_WPF_uklad_budzetu_ryzyko!W17</f>
        <v>0</v>
      </c>
      <c r="AA20" s="116">
        <f>+Zal_1_WPF_uklad_budzetu_ryzyko!X17</f>
        <v>0</v>
      </c>
      <c r="AB20" s="116">
        <f>+Zal_1_WPF_uklad_budzetu_ryzyko!Y17</f>
        <v>0</v>
      </c>
      <c r="AC20" s="116">
        <f>+Zal_1_WPF_uklad_budzetu_ryzyko!Z17</f>
        <v>0</v>
      </c>
      <c r="AD20" s="116">
        <f>+Zal_1_WPF_uklad_budzetu_ryzyko!AA17</f>
        <v>0</v>
      </c>
      <c r="AE20" s="116">
        <f>+Zal_1_WPF_uklad_budzetu_ryzyko!AB17</f>
        <v>0</v>
      </c>
      <c r="AF20" s="116">
        <f>+Zal_1_WPF_uklad_budzetu_ryzyko!AC17</f>
        <v>0</v>
      </c>
      <c r="AG20" s="116">
        <f>+Zal_1_WPF_uklad_budzetu_ryzyko!AD17</f>
        <v>0</v>
      </c>
      <c r="AH20" s="116">
        <f>+Zal_1_WPF_uklad_budzetu_ryzyko!AE17</f>
        <v>0</v>
      </c>
      <c r="AI20" s="116">
        <f>+Zal_1_WPF_uklad_budzetu_ryzyko!AF17</f>
        <v>0</v>
      </c>
      <c r="AJ20" s="116">
        <f>+Zal_1_WPF_uklad_budzetu_ryzyko!AG17</f>
        <v>0</v>
      </c>
    </row>
    <row r="21" spans="1:36" ht="15" thickBot="1">
      <c r="A21" s="132" t="s">
        <v>180</v>
      </c>
      <c r="B21" s="301"/>
      <c r="C21" s="302"/>
      <c r="D21" s="302"/>
      <c r="E21" s="303"/>
      <c r="F21" s="133">
        <f>+SUM(F18:F20)</f>
        <v>2035000</v>
      </c>
      <c r="G21" s="133">
        <f aca="true" t="shared" si="4" ref="G21:AJ21">+SUM(G18:G20)</f>
        <v>2073920</v>
      </c>
      <c r="H21" s="133">
        <f t="shared" si="4"/>
        <v>1346042</v>
      </c>
      <c r="I21" s="133">
        <f t="shared" si="4"/>
        <v>0</v>
      </c>
      <c r="J21" s="133">
        <f t="shared" si="4"/>
        <v>0</v>
      </c>
      <c r="K21" s="133">
        <f t="shared" si="4"/>
        <v>0</v>
      </c>
      <c r="L21" s="133">
        <f t="shared" si="4"/>
        <v>0</v>
      </c>
      <c r="M21" s="133">
        <f t="shared" si="4"/>
        <v>0</v>
      </c>
      <c r="N21" s="133">
        <f t="shared" si="4"/>
        <v>0</v>
      </c>
      <c r="O21" s="133">
        <f t="shared" si="4"/>
        <v>0</v>
      </c>
      <c r="P21" s="133">
        <f t="shared" si="4"/>
        <v>0</v>
      </c>
      <c r="Q21" s="133">
        <f t="shared" si="4"/>
        <v>0</v>
      </c>
      <c r="R21" s="133">
        <f t="shared" si="4"/>
        <v>0</v>
      </c>
      <c r="S21" s="133">
        <f t="shared" si="4"/>
        <v>0</v>
      </c>
      <c r="T21" s="133">
        <f t="shared" si="4"/>
        <v>0</v>
      </c>
      <c r="U21" s="133">
        <f t="shared" si="4"/>
        <v>0</v>
      </c>
      <c r="V21" s="133">
        <f t="shared" si="4"/>
        <v>0</v>
      </c>
      <c r="W21" s="133">
        <f t="shared" si="4"/>
        <v>0</v>
      </c>
      <c r="X21" s="133">
        <f t="shared" si="4"/>
        <v>0</v>
      </c>
      <c r="Y21" s="133">
        <f t="shared" si="4"/>
        <v>0</v>
      </c>
      <c r="Z21" s="133">
        <f t="shared" si="4"/>
        <v>0</v>
      </c>
      <c r="AA21" s="133">
        <f t="shared" si="4"/>
        <v>0</v>
      </c>
      <c r="AB21" s="133">
        <f t="shared" si="4"/>
        <v>0</v>
      </c>
      <c r="AC21" s="133">
        <f t="shared" si="4"/>
        <v>0</v>
      </c>
      <c r="AD21" s="133">
        <f t="shared" si="4"/>
        <v>0</v>
      </c>
      <c r="AE21" s="133">
        <f t="shared" si="4"/>
        <v>0</v>
      </c>
      <c r="AF21" s="133">
        <f t="shared" si="4"/>
        <v>0</v>
      </c>
      <c r="AG21" s="133">
        <f t="shared" si="4"/>
        <v>0</v>
      </c>
      <c r="AH21" s="133">
        <f t="shared" si="4"/>
        <v>0</v>
      </c>
      <c r="AI21" s="133">
        <f t="shared" si="4"/>
        <v>0</v>
      </c>
      <c r="AJ21" s="133">
        <f t="shared" si="4"/>
        <v>0</v>
      </c>
    </row>
    <row r="22" spans="1:36" ht="15" thickBot="1">
      <c r="A22" s="134" t="s">
        <v>188</v>
      </c>
      <c r="B22" s="301"/>
      <c r="C22" s="302"/>
      <c r="D22" s="302"/>
      <c r="E22" s="303"/>
      <c r="F22" s="135">
        <f>+F11</f>
        <v>33960901</v>
      </c>
      <c r="G22" s="135">
        <f aca="true" t="shared" si="5" ref="G22:AJ22">+G11</f>
        <v>35136126</v>
      </c>
      <c r="H22" s="135">
        <f t="shared" si="5"/>
        <v>35906191</v>
      </c>
      <c r="I22" s="135">
        <f t="shared" si="5"/>
        <v>36704633</v>
      </c>
      <c r="J22" s="135">
        <f t="shared" si="5"/>
        <v>37532534</v>
      </c>
      <c r="K22" s="135">
        <f t="shared" si="5"/>
        <v>0</v>
      </c>
      <c r="L22" s="135">
        <f t="shared" si="5"/>
        <v>0</v>
      </c>
      <c r="M22" s="135">
        <f t="shared" si="5"/>
        <v>0</v>
      </c>
      <c r="N22" s="135">
        <f t="shared" si="5"/>
        <v>0</v>
      </c>
      <c r="O22" s="135">
        <f t="shared" si="5"/>
        <v>0</v>
      </c>
      <c r="P22" s="135">
        <f t="shared" si="5"/>
        <v>0</v>
      </c>
      <c r="Q22" s="135">
        <f t="shared" si="5"/>
        <v>0</v>
      </c>
      <c r="R22" s="135">
        <f t="shared" si="5"/>
        <v>0</v>
      </c>
      <c r="S22" s="135">
        <f t="shared" si="5"/>
        <v>0</v>
      </c>
      <c r="T22" s="135">
        <f t="shared" si="5"/>
        <v>0</v>
      </c>
      <c r="U22" s="135">
        <f t="shared" si="5"/>
        <v>0</v>
      </c>
      <c r="V22" s="135">
        <f t="shared" si="5"/>
        <v>0</v>
      </c>
      <c r="W22" s="135">
        <f t="shared" si="5"/>
        <v>0</v>
      </c>
      <c r="X22" s="135">
        <f t="shared" si="5"/>
        <v>0</v>
      </c>
      <c r="Y22" s="135">
        <f t="shared" si="5"/>
        <v>0</v>
      </c>
      <c r="Z22" s="135">
        <f t="shared" si="5"/>
        <v>0</v>
      </c>
      <c r="AA22" s="135">
        <f t="shared" si="5"/>
        <v>0</v>
      </c>
      <c r="AB22" s="135">
        <f t="shared" si="5"/>
        <v>0</v>
      </c>
      <c r="AC22" s="135">
        <f t="shared" si="5"/>
        <v>0</v>
      </c>
      <c r="AD22" s="135">
        <f t="shared" si="5"/>
        <v>0</v>
      </c>
      <c r="AE22" s="135">
        <f t="shared" si="5"/>
        <v>0</v>
      </c>
      <c r="AF22" s="135">
        <f t="shared" si="5"/>
        <v>0</v>
      </c>
      <c r="AG22" s="135">
        <f t="shared" si="5"/>
        <v>0</v>
      </c>
      <c r="AH22" s="135">
        <f t="shared" si="5"/>
        <v>0</v>
      </c>
      <c r="AI22" s="135">
        <f t="shared" si="5"/>
        <v>0</v>
      </c>
      <c r="AJ22" s="135">
        <f t="shared" si="5"/>
        <v>0</v>
      </c>
    </row>
    <row r="23" spans="1:36" ht="36">
      <c r="A23" s="136" t="s">
        <v>189</v>
      </c>
      <c r="B23" s="301"/>
      <c r="C23" s="302"/>
      <c r="D23" s="302"/>
      <c r="E23" s="303"/>
      <c r="F23" s="119">
        <f>+IF(F22&lt;&gt;0,F21/F22,0)</f>
        <v>0.05992184954103544</v>
      </c>
      <c r="G23" s="119">
        <f aca="true" t="shared" si="6" ref="G23:AJ23">+IF(G22&lt;&gt;0,G21/G22,0)</f>
        <v>0.059025289242189076</v>
      </c>
      <c r="H23" s="119">
        <f t="shared" si="6"/>
        <v>0.03748774132015284</v>
      </c>
      <c r="I23" s="119">
        <f t="shared" si="6"/>
        <v>0</v>
      </c>
      <c r="J23" s="119">
        <f t="shared" si="6"/>
        <v>0</v>
      </c>
      <c r="K23" s="119">
        <f t="shared" si="6"/>
        <v>0</v>
      </c>
      <c r="L23" s="119">
        <f t="shared" si="6"/>
        <v>0</v>
      </c>
      <c r="M23" s="119">
        <f t="shared" si="6"/>
        <v>0</v>
      </c>
      <c r="N23" s="119">
        <f t="shared" si="6"/>
        <v>0</v>
      </c>
      <c r="O23" s="119">
        <f t="shared" si="6"/>
        <v>0</v>
      </c>
      <c r="P23" s="119">
        <f t="shared" si="6"/>
        <v>0</v>
      </c>
      <c r="Q23" s="119">
        <f t="shared" si="6"/>
        <v>0</v>
      </c>
      <c r="R23" s="119">
        <f t="shared" si="6"/>
        <v>0</v>
      </c>
      <c r="S23" s="119">
        <f t="shared" si="6"/>
        <v>0</v>
      </c>
      <c r="T23" s="119">
        <f t="shared" si="6"/>
        <v>0</v>
      </c>
      <c r="U23" s="119">
        <f t="shared" si="6"/>
        <v>0</v>
      </c>
      <c r="V23" s="119">
        <f t="shared" si="6"/>
        <v>0</v>
      </c>
      <c r="W23" s="119">
        <f t="shared" si="6"/>
        <v>0</v>
      </c>
      <c r="X23" s="119">
        <f t="shared" si="6"/>
        <v>0</v>
      </c>
      <c r="Y23" s="119">
        <f t="shared" si="6"/>
        <v>0</v>
      </c>
      <c r="Z23" s="119">
        <f t="shared" si="6"/>
        <v>0</v>
      </c>
      <c r="AA23" s="119">
        <f t="shared" si="6"/>
        <v>0</v>
      </c>
      <c r="AB23" s="119">
        <f t="shared" si="6"/>
        <v>0</v>
      </c>
      <c r="AC23" s="119">
        <f t="shared" si="6"/>
        <v>0</v>
      </c>
      <c r="AD23" s="119">
        <f t="shared" si="6"/>
        <v>0</v>
      </c>
      <c r="AE23" s="119">
        <f t="shared" si="6"/>
        <v>0</v>
      </c>
      <c r="AF23" s="119">
        <f t="shared" si="6"/>
        <v>0</v>
      </c>
      <c r="AG23" s="119">
        <f t="shared" si="6"/>
        <v>0</v>
      </c>
      <c r="AH23" s="119">
        <f t="shared" si="6"/>
        <v>0</v>
      </c>
      <c r="AI23" s="119">
        <f t="shared" si="6"/>
        <v>0</v>
      </c>
      <c r="AJ23" s="119">
        <f t="shared" si="6"/>
        <v>0</v>
      </c>
    </row>
    <row r="24" spans="1:36" ht="31.5" customHeight="1">
      <c r="A24" s="137" t="s">
        <v>181</v>
      </c>
      <c r="B24" s="301"/>
      <c r="C24" s="302"/>
      <c r="D24" s="302"/>
      <c r="E24" s="303"/>
      <c r="F24" s="114" t="str">
        <f>+IF(F23&lt;=F13,"ZGODNE","NIE ZGODNE")</f>
        <v>ZGODNE</v>
      </c>
      <c r="G24" s="114" t="str">
        <f aca="true" t="shared" si="7" ref="G24:AJ24">+IF(G23&lt;=G13,"ZGODNE","NIE ZGODNE")</f>
        <v>ZGODNE</v>
      </c>
      <c r="H24" s="114" t="str">
        <f t="shared" si="7"/>
        <v>ZGODNE</v>
      </c>
      <c r="I24" s="114" t="str">
        <f t="shared" si="7"/>
        <v>ZGODNE</v>
      </c>
      <c r="J24" s="114" t="str">
        <f t="shared" si="7"/>
        <v>ZGODNE</v>
      </c>
      <c r="K24" s="114" t="str">
        <f t="shared" si="7"/>
        <v>ZGODNE</v>
      </c>
      <c r="L24" s="114" t="str">
        <f t="shared" si="7"/>
        <v>ZGODNE</v>
      </c>
      <c r="M24" s="114" t="str">
        <f t="shared" si="7"/>
        <v>ZGODNE</v>
      </c>
      <c r="N24" s="114" t="str">
        <f t="shared" si="7"/>
        <v>ZGODNE</v>
      </c>
      <c r="O24" s="114" t="str">
        <f t="shared" si="7"/>
        <v>ZGODNE</v>
      </c>
      <c r="P24" s="114" t="str">
        <f t="shared" si="7"/>
        <v>ZGODNE</v>
      </c>
      <c r="Q24" s="114" t="str">
        <f t="shared" si="7"/>
        <v>ZGODNE</v>
      </c>
      <c r="R24" s="114" t="str">
        <f t="shared" si="7"/>
        <v>ZGODNE</v>
      </c>
      <c r="S24" s="114" t="str">
        <f t="shared" si="7"/>
        <v>ZGODNE</v>
      </c>
      <c r="T24" s="114" t="str">
        <f t="shared" si="7"/>
        <v>ZGODNE</v>
      </c>
      <c r="U24" s="114" t="str">
        <f t="shared" si="7"/>
        <v>ZGODNE</v>
      </c>
      <c r="V24" s="114" t="str">
        <f t="shared" si="7"/>
        <v>ZGODNE</v>
      </c>
      <c r="W24" s="114" t="str">
        <f t="shared" si="7"/>
        <v>ZGODNE</v>
      </c>
      <c r="X24" s="114" t="str">
        <f t="shared" si="7"/>
        <v>ZGODNE</v>
      </c>
      <c r="Y24" s="114" t="str">
        <f t="shared" si="7"/>
        <v>ZGODNE</v>
      </c>
      <c r="Z24" s="114" t="str">
        <f t="shared" si="7"/>
        <v>ZGODNE</v>
      </c>
      <c r="AA24" s="114" t="str">
        <f t="shared" si="7"/>
        <v>ZGODNE</v>
      </c>
      <c r="AB24" s="114" t="str">
        <f t="shared" si="7"/>
        <v>ZGODNE</v>
      </c>
      <c r="AC24" s="114" t="str">
        <f t="shared" si="7"/>
        <v>ZGODNE</v>
      </c>
      <c r="AD24" s="114" t="str">
        <f t="shared" si="7"/>
        <v>ZGODNE</v>
      </c>
      <c r="AE24" s="114" t="str">
        <f t="shared" si="7"/>
        <v>ZGODNE</v>
      </c>
      <c r="AF24" s="114" t="str">
        <f t="shared" si="7"/>
        <v>ZGODNE</v>
      </c>
      <c r="AG24" s="114" t="str">
        <f t="shared" si="7"/>
        <v>ZGODNE</v>
      </c>
      <c r="AH24" s="114" t="str">
        <f t="shared" si="7"/>
        <v>ZGODNE</v>
      </c>
      <c r="AI24" s="114" t="str">
        <f t="shared" si="7"/>
        <v>ZGODNE</v>
      </c>
      <c r="AJ24" s="114" t="str">
        <f t="shared" si="7"/>
        <v>ZGODNE</v>
      </c>
    </row>
    <row r="25" spans="1:36" ht="24">
      <c r="A25" s="142" t="s">
        <v>190</v>
      </c>
      <c r="B25" s="301"/>
      <c r="C25" s="302"/>
      <c r="D25" s="302"/>
      <c r="E25" s="303"/>
      <c r="F25" s="116">
        <f>+Zal_1_WPF_uklad_budzetu_ryzyko!C41+Zal_1_WPF_uklad_budzetu_ryzyko!C18</f>
        <v>0</v>
      </c>
      <c r="G25" s="116">
        <f>+Zal_1_WPF_uklad_budzetu_ryzyko!D41+Zal_1_WPF_uklad_budzetu_ryzyko!D18</f>
        <v>0</v>
      </c>
      <c r="H25" s="116">
        <f>+Zal_1_WPF_uklad_budzetu_ryzyko!E41+Zal_1_WPF_uklad_budzetu_ryzyko!E18</f>
        <v>0</v>
      </c>
      <c r="I25" s="116">
        <f>+Zal_1_WPF_uklad_budzetu_ryzyko!F41+Zal_1_WPF_uklad_budzetu_ryzyko!F18</f>
        <v>0</v>
      </c>
      <c r="J25" s="116">
        <f>+Zal_1_WPF_uklad_budzetu_ryzyko!G41+Zal_1_WPF_uklad_budzetu_ryzyko!G18</f>
        <v>0</v>
      </c>
      <c r="K25" s="116">
        <f>+Zal_1_WPF_uklad_budzetu_ryzyko!H41+Zal_1_WPF_uklad_budzetu_ryzyko!H18</f>
        <v>0</v>
      </c>
      <c r="L25" s="116">
        <f>+Zal_1_WPF_uklad_budzetu_ryzyko!I41+Zal_1_WPF_uklad_budzetu_ryzyko!I18</f>
        <v>0</v>
      </c>
      <c r="M25" s="116">
        <f>+Zal_1_WPF_uklad_budzetu_ryzyko!J41+Zal_1_WPF_uklad_budzetu_ryzyko!J18</f>
        <v>0</v>
      </c>
      <c r="N25" s="116">
        <f>+Zal_1_WPF_uklad_budzetu_ryzyko!K41+Zal_1_WPF_uklad_budzetu_ryzyko!K18</f>
        <v>0</v>
      </c>
      <c r="O25" s="116">
        <f>+Zal_1_WPF_uklad_budzetu_ryzyko!L41+Zal_1_WPF_uklad_budzetu_ryzyko!L18</f>
        <v>0</v>
      </c>
      <c r="P25" s="116">
        <f>+Zal_1_WPF_uklad_budzetu_ryzyko!M41+Zal_1_WPF_uklad_budzetu_ryzyko!M18</f>
        <v>0</v>
      </c>
      <c r="Q25" s="116">
        <f>+Zal_1_WPF_uklad_budzetu_ryzyko!N41+Zal_1_WPF_uklad_budzetu_ryzyko!N18</f>
        <v>0</v>
      </c>
      <c r="R25" s="116">
        <f>+Zal_1_WPF_uklad_budzetu_ryzyko!O41+Zal_1_WPF_uklad_budzetu_ryzyko!O18</f>
        <v>0</v>
      </c>
      <c r="S25" s="116">
        <f>+Zal_1_WPF_uklad_budzetu_ryzyko!P41+Zal_1_WPF_uklad_budzetu_ryzyko!P18</f>
        <v>0</v>
      </c>
      <c r="T25" s="116">
        <f>+Zal_1_WPF_uklad_budzetu_ryzyko!Q41+Zal_1_WPF_uklad_budzetu_ryzyko!Q18</f>
        <v>0</v>
      </c>
      <c r="U25" s="116">
        <f>+Zal_1_WPF_uklad_budzetu_ryzyko!R41+Zal_1_WPF_uklad_budzetu_ryzyko!R18</f>
        <v>0</v>
      </c>
      <c r="V25" s="116">
        <f>+Zal_1_WPF_uklad_budzetu_ryzyko!S41+Zal_1_WPF_uklad_budzetu_ryzyko!S18</f>
        <v>0</v>
      </c>
      <c r="W25" s="116">
        <f>+Zal_1_WPF_uklad_budzetu_ryzyko!T41+Zal_1_WPF_uklad_budzetu_ryzyko!T18</f>
        <v>0</v>
      </c>
      <c r="X25" s="116">
        <f>+Zal_1_WPF_uklad_budzetu_ryzyko!U41+Zal_1_WPF_uklad_budzetu_ryzyko!U18</f>
        <v>0</v>
      </c>
      <c r="Y25" s="116">
        <f>+Zal_1_WPF_uklad_budzetu_ryzyko!V41+Zal_1_WPF_uklad_budzetu_ryzyko!V18</f>
        <v>0</v>
      </c>
      <c r="Z25" s="116">
        <f>+Zal_1_WPF_uklad_budzetu_ryzyko!W41+Zal_1_WPF_uklad_budzetu_ryzyko!W18</f>
        <v>0</v>
      </c>
      <c r="AA25" s="116">
        <f>+Zal_1_WPF_uklad_budzetu_ryzyko!X41+Zal_1_WPF_uklad_budzetu_ryzyko!X18</f>
        <v>0</v>
      </c>
      <c r="AB25" s="116">
        <f>+Zal_1_WPF_uklad_budzetu_ryzyko!Y41+Zal_1_WPF_uklad_budzetu_ryzyko!Y18</f>
        <v>0</v>
      </c>
      <c r="AC25" s="116">
        <f>+Zal_1_WPF_uklad_budzetu_ryzyko!Z41+Zal_1_WPF_uklad_budzetu_ryzyko!Z18</f>
        <v>0</v>
      </c>
      <c r="AD25" s="116">
        <f>+Zal_1_WPF_uklad_budzetu_ryzyko!AA41+Zal_1_WPF_uklad_budzetu_ryzyko!AA18</f>
        <v>0</v>
      </c>
      <c r="AE25" s="116">
        <f>+Zal_1_WPF_uklad_budzetu_ryzyko!AB41+Zal_1_WPF_uklad_budzetu_ryzyko!AB18</f>
        <v>0</v>
      </c>
      <c r="AF25" s="116">
        <f>+Zal_1_WPF_uklad_budzetu_ryzyko!AC41+Zal_1_WPF_uklad_budzetu_ryzyko!AC18</f>
        <v>0</v>
      </c>
      <c r="AG25" s="116">
        <f>+Zal_1_WPF_uklad_budzetu_ryzyko!AD41+Zal_1_WPF_uklad_budzetu_ryzyko!AD18</f>
        <v>0</v>
      </c>
      <c r="AH25" s="116">
        <f>+Zal_1_WPF_uklad_budzetu_ryzyko!AE41+Zal_1_WPF_uklad_budzetu_ryzyko!AE18</f>
        <v>0</v>
      </c>
      <c r="AI25" s="116">
        <f>+Zal_1_WPF_uklad_budzetu_ryzyko!AF41+Zal_1_WPF_uklad_budzetu_ryzyko!AF18</f>
        <v>0</v>
      </c>
      <c r="AJ25" s="116">
        <f>+Zal_1_WPF_uklad_budzetu_ryzyko!AG41+Zal_1_WPF_uklad_budzetu_ryzyko!AG18</f>
        <v>0</v>
      </c>
    </row>
    <row r="26" spans="1:36" ht="14.25">
      <c r="A26" s="123" t="s">
        <v>182</v>
      </c>
      <c r="B26" s="301"/>
      <c r="C26" s="302"/>
      <c r="D26" s="302"/>
      <c r="E26" s="303"/>
      <c r="F26" s="120">
        <f>+F21-F25</f>
        <v>2035000</v>
      </c>
      <c r="G26" s="120">
        <f aca="true" t="shared" si="8" ref="G26:AJ26">+G21-G25</f>
        <v>2073920</v>
      </c>
      <c r="H26" s="120">
        <f t="shared" si="8"/>
        <v>1346042</v>
      </c>
      <c r="I26" s="120">
        <f t="shared" si="8"/>
        <v>0</v>
      </c>
      <c r="J26" s="120">
        <f t="shared" si="8"/>
        <v>0</v>
      </c>
      <c r="K26" s="120">
        <f t="shared" si="8"/>
        <v>0</v>
      </c>
      <c r="L26" s="120">
        <f t="shared" si="8"/>
        <v>0</v>
      </c>
      <c r="M26" s="120">
        <f t="shared" si="8"/>
        <v>0</v>
      </c>
      <c r="N26" s="120">
        <f t="shared" si="8"/>
        <v>0</v>
      </c>
      <c r="O26" s="120">
        <f t="shared" si="8"/>
        <v>0</v>
      </c>
      <c r="P26" s="120">
        <f t="shared" si="8"/>
        <v>0</v>
      </c>
      <c r="Q26" s="120">
        <f t="shared" si="8"/>
        <v>0</v>
      </c>
      <c r="R26" s="120">
        <f t="shared" si="8"/>
        <v>0</v>
      </c>
      <c r="S26" s="120">
        <f t="shared" si="8"/>
        <v>0</v>
      </c>
      <c r="T26" s="120">
        <f t="shared" si="8"/>
        <v>0</v>
      </c>
      <c r="U26" s="120">
        <f t="shared" si="8"/>
        <v>0</v>
      </c>
      <c r="V26" s="120">
        <f t="shared" si="8"/>
        <v>0</v>
      </c>
      <c r="W26" s="120">
        <f t="shared" si="8"/>
        <v>0</v>
      </c>
      <c r="X26" s="120">
        <f t="shared" si="8"/>
        <v>0</v>
      </c>
      <c r="Y26" s="120">
        <f t="shared" si="8"/>
        <v>0</v>
      </c>
      <c r="Z26" s="120">
        <f t="shared" si="8"/>
        <v>0</v>
      </c>
      <c r="AA26" s="120">
        <f t="shared" si="8"/>
        <v>0</v>
      </c>
      <c r="AB26" s="120">
        <f t="shared" si="8"/>
        <v>0</v>
      </c>
      <c r="AC26" s="120">
        <f t="shared" si="8"/>
        <v>0</v>
      </c>
      <c r="AD26" s="120">
        <f t="shared" si="8"/>
        <v>0</v>
      </c>
      <c r="AE26" s="120">
        <f t="shared" si="8"/>
        <v>0</v>
      </c>
      <c r="AF26" s="120">
        <f t="shared" si="8"/>
        <v>0</v>
      </c>
      <c r="AG26" s="120">
        <f t="shared" si="8"/>
        <v>0</v>
      </c>
      <c r="AH26" s="120">
        <f t="shared" si="8"/>
        <v>0</v>
      </c>
      <c r="AI26" s="120">
        <f t="shared" si="8"/>
        <v>0</v>
      </c>
      <c r="AJ26" s="120">
        <f t="shared" si="8"/>
        <v>0</v>
      </c>
    </row>
    <row r="27" spans="1:36" ht="24">
      <c r="A27" s="123" t="s">
        <v>191</v>
      </c>
      <c r="B27" s="301"/>
      <c r="C27" s="302"/>
      <c r="D27" s="302"/>
      <c r="E27" s="303"/>
      <c r="F27" s="121">
        <f>+IF(F22&lt;&gt;0,F26/F22,0)</f>
        <v>0.05992184954103544</v>
      </c>
      <c r="G27" s="121">
        <f aca="true" t="shared" si="9" ref="G27:AJ27">+IF(G22&lt;&gt;0,G26/G22,0)</f>
        <v>0.059025289242189076</v>
      </c>
      <c r="H27" s="121">
        <f t="shared" si="9"/>
        <v>0.03748774132015284</v>
      </c>
      <c r="I27" s="121">
        <f t="shared" si="9"/>
        <v>0</v>
      </c>
      <c r="J27" s="121">
        <f t="shared" si="9"/>
        <v>0</v>
      </c>
      <c r="K27" s="121">
        <f t="shared" si="9"/>
        <v>0</v>
      </c>
      <c r="L27" s="121">
        <f t="shared" si="9"/>
        <v>0</v>
      </c>
      <c r="M27" s="121">
        <f t="shared" si="9"/>
        <v>0</v>
      </c>
      <c r="N27" s="121">
        <f t="shared" si="9"/>
        <v>0</v>
      </c>
      <c r="O27" s="121">
        <f t="shared" si="9"/>
        <v>0</v>
      </c>
      <c r="P27" s="121">
        <f t="shared" si="9"/>
        <v>0</v>
      </c>
      <c r="Q27" s="121">
        <f t="shared" si="9"/>
        <v>0</v>
      </c>
      <c r="R27" s="121">
        <f t="shared" si="9"/>
        <v>0</v>
      </c>
      <c r="S27" s="121">
        <f t="shared" si="9"/>
        <v>0</v>
      </c>
      <c r="T27" s="121">
        <f t="shared" si="9"/>
        <v>0</v>
      </c>
      <c r="U27" s="121">
        <f t="shared" si="9"/>
        <v>0</v>
      </c>
      <c r="V27" s="121">
        <f t="shared" si="9"/>
        <v>0</v>
      </c>
      <c r="W27" s="121">
        <f t="shared" si="9"/>
        <v>0</v>
      </c>
      <c r="X27" s="121">
        <f t="shared" si="9"/>
        <v>0</v>
      </c>
      <c r="Y27" s="121">
        <f t="shared" si="9"/>
        <v>0</v>
      </c>
      <c r="Z27" s="121">
        <f t="shared" si="9"/>
        <v>0</v>
      </c>
      <c r="AA27" s="121">
        <f t="shared" si="9"/>
        <v>0</v>
      </c>
      <c r="AB27" s="121">
        <f t="shared" si="9"/>
        <v>0</v>
      </c>
      <c r="AC27" s="121">
        <f t="shared" si="9"/>
        <v>0</v>
      </c>
      <c r="AD27" s="121">
        <f t="shared" si="9"/>
        <v>0</v>
      </c>
      <c r="AE27" s="121">
        <f t="shared" si="9"/>
        <v>0</v>
      </c>
      <c r="AF27" s="121">
        <f t="shared" si="9"/>
        <v>0</v>
      </c>
      <c r="AG27" s="121">
        <f t="shared" si="9"/>
        <v>0</v>
      </c>
      <c r="AH27" s="121">
        <f t="shared" si="9"/>
        <v>0</v>
      </c>
      <c r="AI27" s="121">
        <f t="shared" si="9"/>
        <v>0</v>
      </c>
      <c r="AJ27" s="121">
        <f t="shared" si="9"/>
        <v>0</v>
      </c>
    </row>
    <row r="28" spans="1:36" ht="32.25" customHeight="1">
      <c r="A28" s="138" t="s">
        <v>183</v>
      </c>
      <c r="B28" s="304"/>
      <c r="C28" s="305"/>
      <c r="D28" s="305"/>
      <c r="E28" s="306"/>
      <c r="F28" s="114" t="str">
        <f aca="true" t="shared" si="10" ref="F28:AJ28">+IF(F27&lt;=F13,"ZGODNE","NIE ZGODNE")</f>
        <v>ZGODNE</v>
      </c>
      <c r="G28" s="114" t="str">
        <f t="shared" si="10"/>
        <v>ZGODNE</v>
      </c>
      <c r="H28" s="114" t="str">
        <f t="shared" si="10"/>
        <v>ZGODNE</v>
      </c>
      <c r="I28" s="114" t="str">
        <f t="shared" si="10"/>
        <v>ZGODNE</v>
      </c>
      <c r="J28" s="114" t="str">
        <f t="shared" si="10"/>
        <v>ZGODNE</v>
      </c>
      <c r="K28" s="114" t="str">
        <f t="shared" si="10"/>
        <v>ZGODNE</v>
      </c>
      <c r="L28" s="114" t="str">
        <f t="shared" si="10"/>
        <v>ZGODNE</v>
      </c>
      <c r="M28" s="114" t="str">
        <f t="shared" si="10"/>
        <v>ZGODNE</v>
      </c>
      <c r="N28" s="114" t="str">
        <f t="shared" si="10"/>
        <v>ZGODNE</v>
      </c>
      <c r="O28" s="114" t="str">
        <f t="shared" si="10"/>
        <v>ZGODNE</v>
      </c>
      <c r="P28" s="114" t="str">
        <f t="shared" si="10"/>
        <v>ZGODNE</v>
      </c>
      <c r="Q28" s="114" t="str">
        <f t="shared" si="10"/>
        <v>ZGODNE</v>
      </c>
      <c r="R28" s="114" t="str">
        <f t="shared" si="10"/>
        <v>ZGODNE</v>
      </c>
      <c r="S28" s="114" t="str">
        <f t="shared" si="10"/>
        <v>ZGODNE</v>
      </c>
      <c r="T28" s="114" t="str">
        <f t="shared" si="10"/>
        <v>ZGODNE</v>
      </c>
      <c r="U28" s="114" t="str">
        <f t="shared" si="10"/>
        <v>ZGODNE</v>
      </c>
      <c r="V28" s="114" t="str">
        <f t="shared" si="10"/>
        <v>ZGODNE</v>
      </c>
      <c r="W28" s="114" t="str">
        <f t="shared" si="10"/>
        <v>ZGODNE</v>
      </c>
      <c r="X28" s="114" t="str">
        <f t="shared" si="10"/>
        <v>ZGODNE</v>
      </c>
      <c r="Y28" s="114" t="str">
        <f t="shared" si="10"/>
        <v>ZGODNE</v>
      </c>
      <c r="Z28" s="114" t="str">
        <f t="shared" si="10"/>
        <v>ZGODNE</v>
      </c>
      <c r="AA28" s="114" t="str">
        <f t="shared" si="10"/>
        <v>ZGODNE</v>
      </c>
      <c r="AB28" s="114" t="str">
        <f t="shared" si="10"/>
        <v>ZGODNE</v>
      </c>
      <c r="AC28" s="114" t="str">
        <f t="shared" si="10"/>
        <v>ZGODNE</v>
      </c>
      <c r="AD28" s="114" t="str">
        <f t="shared" si="10"/>
        <v>ZGODNE</v>
      </c>
      <c r="AE28" s="114" t="str">
        <f t="shared" si="10"/>
        <v>ZGODNE</v>
      </c>
      <c r="AF28" s="114" t="str">
        <f t="shared" si="10"/>
        <v>ZGODNE</v>
      </c>
      <c r="AG28" s="114" t="str">
        <f t="shared" si="10"/>
        <v>ZGODNE</v>
      </c>
      <c r="AH28" s="114" t="str">
        <f t="shared" si="10"/>
        <v>ZGODNE</v>
      </c>
      <c r="AI28" s="114" t="str">
        <f t="shared" si="10"/>
        <v>ZGODNE</v>
      </c>
      <c r="AJ28" s="114" t="str">
        <f t="shared" si="10"/>
        <v>ZGODNE</v>
      </c>
    </row>
    <row r="29" spans="1:36" s="171" customFormat="1" ht="14.25">
      <c r="A29" s="168"/>
      <c r="B29" s="169"/>
      <c r="C29" s="169"/>
      <c r="D29" s="169"/>
      <c r="E29" s="169"/>
      <c r="F29" s="170"/>
      <c r="G29" s="170"/>
      <c r="H29" s="170"/>
      <c r="I29" s="170"/>
      <c r="J29" s="170"/>
      <c r="K29" s="170"/>
      <c r="L29" s="170"/>
      <c r="M29" s="170"/>
      <c r="N29" s="170"/>
      <c r="O29" s="170"/>
      <c r="P29" s="170"/>
      <c r="Q29" s="170"/>
      <c r="R29" s="170"/>
      <c r="S29" s="170"/>
      <c r="T29" s="170"/>
      <c r="U29" s="170"/>
      <c r="V29" s="170"/>
      <c r="W29" s="170"/>
      <c r="X29" s="170"/>
      <c r="Y29" s="170"/>
      <c r="Z29" s="170"/>
      <c r="AA29" s="170"/>
      <c r="AB29" s="170"/>
      <c r="AC29" s="170"/>
      <c r="AD29" s="170"/>
      <c r="AE29" s="170"/>
      <c r="AF29" s="170"/>
      <c r="AG29" s="170"/>
      <c r="AH29" s="170"/>
      <c r="AI29" s="170"/>
      <c r="AJ29" s="170"/>
    </row>
    <row r="30" spans="1:5" ht="14.25">
      <c r="A30" s="309" t="s">
        <v>216</v>
      </c>
      <c r="B30" s="309"/>
      <c r="C30" s="309"/>
      <c r="D30" s="309"/>
      <c r="E30" s="309"/>
    </row>
    <row r="31" spans="1:36" s="156" customFormat="1" ht="31.5" customHeight="1">
      <c r="A31" s="137" t="s">
        <v>181</v>
      </c>
      <c r="F31" s="114" t="str">
        <f>+IF(F23&lt;=F15,"ZGODNE","NIE ZGODNE")</f>
        <v>ZGODNE</v>
      </c>
      <c r="G31" s="114" t="str">
        <f>+IF(G23&lt;=G15,"ZGODNE","NIE ZGODNE")</f>
        <v>ZGODNE</v>
      </c>
      <c r="H31" s="114" t="str">
        <f>+IF(H23&lt;=H15,"ZGODNE","NIE ZGODNE")</f>
        <v>ZGODNE</v>
      </c>
      <c r="I31" s="114" t="str">
        <f>+IF(I23&lt;=I13,"ZGODNE","NIE ZGODNE")</f>
        <v>ZGODNE</v>
      </c>
      <c r="J31" s="114" t="str">
        <f aca="true" t="shared" si="11" ref="J31:AJ31">+IF(J23&lt;=J13,"ZGODNE","NIE ZGODNE")</f>
        <v>ZGODNE</v>
      </c>
      <c r="K31" s="114" t="str">
        <f t="shared" si="11"/>
        <v>ZGODNE</v>
      </c>
      <c r="L31" s="114" t="str">
        <f t="shared" si="11"/>
        <v>ZGODNE</v>
      </c>
      <c r="M31" s="114" t="str">
        <f t="shared" si="11"/>
        <v>ZGODNE</v>
      </c>
      <c r="N31" s="114" t="str">
        <f t="shared" si="11"/>
        <v>ZGODNE</v>
      </c>
      <c r="O31" s="114" t="str">
        <f t="shared" si="11"/>
        <v>ZGODNE</v>
      </c>
      <c r="P31" s="114" t="str">
        <f t="shared" si="11"/>
        <v>ZGODNE</v>
      </c>
      <c r="Q31" s="114" t="str">
        <f t="shared" si="11"/>
        <v>ZGODNE</v>
      </c>
      <c r="R31" s="114" t="str">
        <f t="shared" si="11"/>
        <v>ZGODNE</v>
      </c>
      <c r="S31" s="114" t="str">
        <f t="shared" si="11"/>
        <v>ZGODNE</v>
      </c>
      <c r="T31" s="114" t="str">
        <f t="shared" si="11"/>
        <v>ZGODNE</v>
      </c>
      <c r="U31" s="114" t="str">
        <f t="shared" si="11"/>
        <v>ZGODNE</v>
      </c>
      <c r="V31" s="114" t="str">
        <f t="shared" si="11"/>
        <v>ZGODNE</v>
      </c>
      <c r="W31" s="114" t="str">
        <f t="shared" si="11"/>
        <v>ZGODNE</v>
      </c>
      <c r="X31" s="114" t="str">
        <f t="shared" si="11"/>
        <v>ZGODNE</v>
      </c>
      <c r="Y31" s="114" t="str">
        <f t="shared" si="11"/>
        <v>ZGODNE</v>
      </c>
      <c r="Z31" s="114" t="str">
        <f t="shared" si="11"/>
        <v>ZGODNE</v>
      </c>
      <c r="AA31" s="114" t="str">
        <f t="shared" si="11"/>
        <v>ZGODNE</v>
      </c>
      <c r="AB31" s="114" t="str">
        <f t="shared" si="11"/>
        <v>ZGODNE</v>
      </c>
      <c r="AC31" s="114" t="str">
        <f t="shared" si="11"/>
        <v>ZGODNE</v>
      </c>
      <c r="AD31" s="114" t="str">
        <f t="shared" si="11"/>
        <v>ZGODNE</v>
      </c>
      <c r="AE31" s="114" t="str">
        <f t="shared" si="11"/>
        <v>ZGODNE</v>
      </c>
      <c r="AF31" s="114" t="str">
        <f t="shared" si="11"/>
        <v>ZGODNE</v>
      </c>
      <c r="AG31" s="114" t="str">
        <f t="shared" si="11"/>
        <v>ZGODNE</v>
      </c>
      <c r="AH31" s="114" t="str">
        <f t="shared" si="11"/>
        <v>ZGODNE</v>
      </c>
      <c r="AI31" s="114" t="str">
        <f t="shared" si="11"/>
        <v>ZGODNE</v>
      </c>
      <c r="AJ31" s="114" t="str">
        <f t="shared" si="11"/>
        <v>ZGODNE</v>
      </c>
    </row>
    <row r="32" spans="1:36" s="156" customFormat="1" ht="32.25" customHeight="1">
      <c r="A32" s="138" t="s">
        <v>183</v>
      </c>
      <c r="F32" s="114" t="str">
        <f>+IF(F27&lt;=F15,"ZGODNE","NIE ZGODNE")</f>
        <v>ZGODNE</v>
      </c>
      <c r="G32" s="114" t="str">
        <f>+IF(G27&lt;=G15,"ZGODNE","NIE ZGODNE")</f>
        <v>ZGODNE</v>
      </c>
      <c r="H32" s="114" t="str">
        <f>+IF(H27&lt;=H15,"ZGODNE","NIE ZGODNE")</f>
        <v>ZGODNE</v>
      </c>
      <c r="I32" s="114" t="str">
        <f>+IF(I27&lt;=I13,"ZGODNE","NIE ZGODNE")</f>
        <v>ZGODNE</v>
      </c>
      <c r="J32" s="114" t="str">
        <f aca="true" t="shared" si="12" ref="J32:AJ32">+IF(J27&lt;=J13,"ZGODNE","NIE ZGODNE")</f>
        <v>ZGODNE</v>
      </c>
      <c r="K32" s="114" t="str">
        <f t="shared" si="12"/>
        <v>ZGODNE</v>
      </c>
      <c r="L32" s="114" t="str">
        <f t="shared" si="12"/>
        <v>ZGODNE</v>
      </c>
      <c r="M32" s="114" t="str">
        <f t="shared" si="12"/>
        <v>ZGODNE</v>
      </c>
      <c r="N32" s="114" t="str">
        <f t="shared" si="12"/>
        <v>ZGODNE</v>
      </c>
      <c r="O32" s="114" t="str">
        <f t="shared" si="12"/>
        <v>ZGODNE</v>
      </c>
      <c r="P32" s="114" t="str">
        <f t="shared" si="12"/>
        <v>ZGODNE</v>
      </c>
      <c r="Q32" s="114" t="str">
        <f t="shared" si="12"/>
        <v>ZGODNE</v>
      </c>
      <c r="R32" s="114" t="str">
        <f t="shared" si="12"/>
        <v>ZGODNE</v>
      </c>
      <c r="S32" s="114" t="str">
        <f t="shared" si="12"/>
        <v>ZGODNE</v>
      </c>
      <c r="T32" s="114" t="str">
        <f t="shared" si="12"/>
        <v>ZGODNE</v>
      </c>
      <c r="U32" s="114" t="str">
        <f t="shared" si="12"/>
        <v>ZGODNE</v>
      </c>
      <c r="V32" s="114" t="str">
        <f t="shared" si="12"/>
        <v>ZGODNE</v>
      </c>
      <c r="W32" s="114" t="str">
        <f t="shared" si="12"/>
        <v>ZGODNE</v>
      </c>
      <c r="X32" s="114" t="str">
        <f t="shared" si="12"/>
        <v>ZGODNE</v>
      </c>
      <c r="Y32" s="114" t="str">
        <f t="shared" si="12"/>
        <v>ZGODNE</v>
      </c>
      <c r="Z32" s="114" t="str">
        <f t="shared" si="12"/>
        <v>ZGODNE</v>
      </c>
      <c r="AA32" s="114" t="str">
        <f t="shared" si="12"/>
        <v>ZGODNE</v>
      </c>
      <c r="AB32" s="114" t="str">
        <f t="shared" si="12"/>
        <v>ZGODNE</v>
      </c>
      <c r="AC32" s="114" t="str">
        <f t="shared" si="12"/>
        <v>ZGODNE</v>
      </c>
      <c r="AD32" s="114" t="str">
        <f t="shared" si="12"/>
        <v>ZGODNE</v>
      </c>
      <c r="AE32" s="114" t="str">
        <f t="shared" si="12"/>
        <v>ZGODNE</v>
      </c>
      <c r="AF32" s="114" t="str">
        <f t="shared" si="12"/>
        <v>ZGODNE</v>
      </c>
      <c r="AG32" s="114" t="str">
        <f t="shared" si="12"/>
        <v>ZGODNE</v>
      </c>
      <c r="AH32" s="114" t="str">
        <f t="shared" si="12"/>
        <v>ZGODNE</v>
      </c>
      <c r="AI32" s="114" t="str">
        <f t="shared" si="12"/>
        <v>ZGODNE</v>
      </c>
      <c r="AJ32" s="114" t="str">
        <f t="shared" si="12"/>
        <v>ZGODNE</v>
      </c>
    </row>
    <row r="33" s="156" customFormat="1" ht="14.25"/>
    <row r="34" ht="14.25">
      <c r="A34" s="151" t="s">
        <v>200</v>
      </c>
    </row>
    <row r="35" spans="1:36" ht="14.25">
      <c r="A35" s="137" t="s">
        <v>198</v>
      </c>
      <c r="F35" s="150">
        <f>+F$13-F23</f>
        <v>0.11002196869342648</v>
      </c>
      <c r="G35" s="150">
        <f aca="true" t="shared" si="13" ref="G35:AJ35">+G$13-G23</f>
        <v>0.07191242704130835</v>
      </c>
      <c r="H35" s="150">
        <f t="shared" si="13"/>
        <v>0.05328472846496522</v>
      </c>
      <c r="I35" s="150">
        <f t="shared" si="13"/>
        <v>0.084981934080048</v>
      </c>
      <c r="J35" s="150">
        <f t="shared" si="13"/>
        <v>0.07808864768620048</v>
      </c>
      <c r="K35" s="150">
        <f t="shared" si="13"/>
        <v>0.06588602248064325</v>
      </c>
      <c r="L35" s="150">
        <f t="shared" si="13"/>
        <v>0.039707203717420314</v>
      </c>
      <c r="M35" s="150">
        <f t="shared" si="13"/>
        <v>0.01703423488539303</v>
      </c>
      <c r="N35" s="150">
        <f t="shared" si="13"/>
        <v>0</v>
      </c>
      <c r="O35" s="150">
        <f t="shared" si="13"/>
        <v>0</v>
      </c>
      <c r="P35" s="150">
        <f t="shared" si="13"/>
        <v>0</v>
      </c>
      <c r="Q35" s="150">
        <f t="shared" si="13"/>
        <v>0</v>
      </c>
      <c r="R35" s="150">
        <f t="shared" si="13"/>
        <v>0</v>
      </c>
      <c r="S35" s="150">
        <f t="shared" si="13"/>
        <v>0</v>
      </c>
      <c r="T35" s="150">
        <f t="shared" si="13"/>
        <v>0</v>
      </c>
      <c r="U35" s="150">
        <f t="shared" si="13"/>
        <v>0</v>
      </c>
      <c r="V35" s="150">
        <f t="shared" si="13"/>
        <v>0</v>
      </c>
      <c r="W35" s="150">
        <f t="shared" si="13"/>
        <v>0</v>
      </c>
      <c r="X35" s="150">
        <f t="shared" si="13"/>
        <v>0</v>
      </c>
      <c r="Y35" s="150">
        <f t="shared" si="13"/>
        <v>0</v>
      </c>
      <c r="Z35" s="150">
        <f t="shared" si="13"/>
        <v>0</v>
      </c>
      <c r="AA35" s="150">
        <f t="shared" si="13"/>
        <v>0</v>
      </c>
      <c r="AB35" s="150">
        <f t="shared" si="13"/>
        <v>0</v>
      </c>
      <c r="AC35" s="150">
        <f t="shared" si="13"/>
        <v>0</v>
      </c>
      <c r="AD35" s="150">
        <f t="shared" si="13"/>
        <v>0</v>
      </c>
      <c r="AE35" s="150">
        <f t="shared" si="13"/>
        <v>0</v>
      </c>
      <c r="AF35" s="150">
        <f t="shared" si="13"/>
        <v>0</v>
      </c>
      <c r="AG35" s="150">
        <f t="shared" si="13"/>
        <v>0</v>
      </c>
      <c r="AH35" s="150">
        <f t="shared" si="13"/>
        <v>0</v>
      </c>
      <c r="AI35" s="150">
        <f t="shared" si="13"/>
        <v>0</v>
      </c>
      <c r="AJ35" s="150">
        <f t="shared" si="13"/>
        <v>0</v>
      </c>
    </row>
    <row r="36" spans="1:36" ht="14.25">
      <c r="A36" s="138" t="s">
        <v>199</v>
      </c>
      <c r="F36" s="150">
        <f>+F$13-F27</f>
        <v>0.11002196869342648</v>
      </c>
      <c r="G36" s="150">
        <f aca="true" t="shared" si="14" ref="G36:AJ36">+G$13-G27</f>
        <v>0.07191242704130835</v>
      </c>
      <c r="H36" s="150">
        <f t="shared" si="14"/>
        <v>0.05328472846496522</v>
      </c>
      <c r="I36" s="150">
        <f t="shared" si="14"/>
        <v>0.084981934080048</v>
      </c>
      <c r="J36" s="150">
        <f t="shared" si="14"/>
        <v>0.07808864768620048</v>
      </c>
      <c r="K36" s="150">
        <f t="shared" si="14"/>
        <v>0.06588602248064325</v>
      </c>
      <c r="L36" s="150">
        <f t="shared" si="14"/>
        <v>0.039707203717420314</v>
      </c>
      <c r="M36" s="150">
        <f t="shared" si="14"/>
        <v>0.01703423488539303</v>
      </c>
      <c r="N36" s="150">
        <f t="shared" si="14"/>
        <v>0</v>
      </c>
      <c r="O36" s="150">
        <f t="shared" si="14"/>
        <v>0</v>
      </c>
      <c r="P36" s="150">
        <f t="shared" si="14"/>
        <v>0</v>
      </c>
      <c r="Q36" s="150">
        <f t="shared" si="14"/>
        <v>0</v>
      </c>
      <c r="R36" s="150">
        <f t="shared" si="14"/>
        <v>0</v>
      </c>
      <c r="S36" s="150">
        <f t="shared" si="14"/>
        <v>0</v>
      </c>
      <c r="T36" s="150">
        <f t="shared" si="14"/>
        <v>0</v>
      </c>
      <c r="U36" s="150">
        <f t="shared" si="14"/>
        <v>0</v>
      </c>
      <c r="V36" s="150">
        <f t="shared" si="14"/>
        <v>0</v>
      </c>
      <c r="W36" s="150">
        <f t="shared" si="14"/>
        <v>0</v>
      </c>
      <c r="X36" s="150">
        <f t="shared" si="14"/>
        <v>0</v>
      </c>
      <c r="Y36" s="150">
        <f t="shared" si="14"/>
        <v>0</v>
      </c>
      <c r="Z36" s="150">
        <f t="shared" si="14"/>
        <v>0</v>
      </c>
      <c r="AA36" s="150">
        <f t="shared" si="14"/>
        <v>0</v>
      </c>
      <c r="AB36" s="150">
        <f t="shared" si="14"/>
        <v>0</v>
      </c>
      <c r="AC36" s="150">
        <f t="shared" si="14"/>
        <v>0</v>
      </c>
      <c r="AD36" s="150">
        <f t="shared" si="14"/>
        <v>0</v>
      </c>
      <c r="AE36" s="150">
        <f t="shared" si="14"/>
        <v>0</v>
      </c>
      <c r="AF36" s="150">
        <f t="shared" si="14"/>
        <v>0</v>
      </c>
      <c r="AG36" s="150">
        <f t="shared" si="14"/>
        <v>0</v>
      </c>
      <c r="AH36" s="150">
        <f t="shared" si="14"/>
        <v>0</v>
      </c>
      <c r="AI36" s="150">
        <f t="shared" si="14"/>
        <v>0</v>
      </c>
      <c r="AJ36" s="150">
        <f t="shared" si="14"/>
        <v>0</v>
      </c>
    </row>
  </sheetData>
  <sheetProtection/>
  <mergeCells count="4">
    <mergeCell ref="B13:D13"/>
    <mergeCell ref="B18:E28"/>
    <mergeCell ref="B17:E17"/>
    <mergeCell ref="A30:E30"/>
  </mergeCells>
  <printOptions/>
  <pageMargins left="0.7086614173228347" right="0.7086614173228347" top="0.7480314960629921" bottom="0.7480314960629921" header="0.31496062992125984" footer="0.31496062992125984"/>
  <pageSetup blackAndWhite="1"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rgb="FF00B0F0"/>
  </sheetPr>
  <dimension ref="A1:I116"/>
  <sheetViews>
    <sheetView zoomScalePageLayoutView="0" workbookViewId="0" topLeftCell="A6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5">
      <c r="A1" s="16" t="s">
        <v>210</v>
      </c>
      <c r="I1" s="16" t="str">
        <f>+Zal_1_WPF_uklad_budzetu_ryzyko!D1</f>
        <v>0 - WPF za lata 0 - Nr Uchwały JST: 0</v>
      </c>
    </row>
    <row r="99" spans="2:9" ht="15">
      <c r="B99" s="16" t="s">
        <v>237</v>
      </c>
      <c r="I99" s="16" t="s">
        <v>237</v>
      </c>
    </row>
    <row r="116" spans="2:9" ht="15">
      <c r="B116" s="16" t="s">
        <v>238</v>
      </c>
      <c r="I116" s="16" t="s">
        <v>238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300" verticalDpi="300" orientation="landscape" paperSize="9" scale="95" r:id="rId2"/>
  <headerFooter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7">
    <tabColor rgb="FF00B050"/>
    <outlinePr summaryBelow="0"/>
  </sheetPr>
  <dimension ref="A1:IU219"/>
  <sheetViews>
    <sheetView showZeros="0" zoomScaleSheetLayoutView="100" zoomScalePageLayoutView="0" workbookViewId="0" topLeftCell="A1">
      <pane xSplit="2" ySplit="5" topLeftCell="C210" activePane="bottomRight" state="frozen"/>
      <selection pane="topLeft" activeCell="B7" sqref="B7"/>
      <selection pane="topRight" activeCell="B7" sqref="B7"/>
      <selection pane="bottomLeft" activeCell="B7" sqref="B7"/>
      <selection pane="bottomRight" activeCell="G2" sqref="G2"/>
    </sheetView>
  </sheetViews>
  <sheetFormatPr defaultColWidth="8.796875" defaultRowHeight="14.25" outlineLevelRow="3"/>
  <cols>
    <col min="1" max="1" width="3.69921875" style="1" customWidth="1"/>
    <col min="2" max="2" width="47" style="1" customWidth="1"/>
    <col min="3" max="33" width="12.69921875" style="1" customWidth="1"/>
  </cols>
  <sheetData>
    <row r="1" spans="2:255" s="2" customFormat="1" ht="14.25">
      <c r="B1" s="14" t="s">
        <v>41</v>
      </c>
      <c r="C1" s="5">
        <f>+Zal_1_WPF_wg_przeplywow!D1</f>
        <v>0</v>
      </c>
      <c r="D1" s="11" t="str">
        <f>C2&amp;" - "&amp;"WPF za lata "&amp;C3&amp;" - Nr Uchwały JST: "&amp;C1</f>
        <v>0 - WPF za lata 0 - Nr Uchwały JST: 0</v>
      </c>
      <c r="F1" s="1"/>
      <c r="G1" s="24" t="s">
        <v>57</v>
      </c>
      <c r="H1" s="24"/>
      <c r="I1" s="2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</row>
    <row r="2" spans="2:255" s="2" customFormat="1" ht="14.25">
      <c r="B2" s="8" t="s">
        <v>39</v>
      </c>
      <c r="C2" s="9">
        <f>+Zal_1_WPF_wg_przeplywow!D6</f>
        <v>0</v>
      </c>
      <c r="F2" s="5"/>
      <c r="G2" s="24" t="s">
        <v>55</v>
      </c>
      <c r="H2" s="24"/>
      <c r="I2" s="24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</row>
    <row r="3" spans="2:255" s="2" customFormat="1" ht="14.25">
      <c r="B3" s="7" t="s">
        <v>40</v>
      </c>
      <c r="C3" s="10">
        <f>+Zal_1_WPF_wg_przeplywow!D7</f>
        <v>0</v>
      </c>
      <c r="D3" s="22" t="s">
        <v>161</v>
      </c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</row>
    <row r="4" spans="1:255" s="2" customFormat="1" ht="15">
      <c r="A4" s="1"/>
      <c r="B4" s="104">
        <f>""</f>
      </c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  <c r="BW4"/>
      <c r="BX4"/>
      <c r="BY4"/>
      <c r="BZ4"/>
      <c r="CA4"/>
      <c r="CB4"/>
      <c r="CC4"/>
      <c r="CD4"/>
      <c r="CE4"/>
      <c r="CF4"/>
      <c r="CG4"/>
      <c r="CH4"/>
      <c r="CI4"/>
      <c r="CJ4"/>
      <c r="CK4"/>
      <c r="CL4"/>
      <c r="CM4"/>
      <c r="CN4"/>
      <c r="CO4"/>
      <c r="CP4"/>
      <c r="CQ4"/>
      <c r="CR4"/>
      <c r="CS4"/>
      <c r="CT4"/>
      <c r="CU4"/>
      <c r="CV4"/>
      <c r="CW4"/>
      <c r="CX4"/>
      <c r="CY4"/>
      <c r="CZ4"/>
      <c r="DA4"/>
      <c r="DB4"/>
      <c r="DC4"/>
      <c r="DD4"/>
      <c r="DE4"/>
      <c r="DF4"/>
      <c r="DG4"/>
      <c r="DH4"/>
      <c r="DI4"/>
      <c r="DJ4"/>
      <c r="DK4"/>
      <c r="DL4"/>
      <c r="DM4"/>
      <c r="DN4"/>
      <c r="DO4"/>
      <c r="DP4"/>
      <c r="DQ4"/>
      <c r="DR4"/>
      <c r="DS4"/>
      <c r="DT4"/>
      <c r="DU4"/>
      <c r="DV4"/>
      <c r="DW4"/>
      <c r="DX4"/>
      <c r="DY4"/>
      <c r="DZ4"/>
      <c r="EA4"/>
      <c r="EB4"/>
      <c r="EC4"/>
      <c r="ED4"/>
      <c r="EE4"/>
      <c r="EF4"/>
      <c r="EG4"/>
      <c r="EH4"/>
      <c r="EI4"/>
      <c r="EJ4"/>
      <c r="EK4"/>
      <c r="EL4"/>
      <c r="EM4"/>
      <c r="EN4"/>
      <c r="EO4"/>
      <c r="EP4"/>
      <c r="EQ4"/>
      <c r="ER4"/>
      <c r="ES4"/>
      <c r="ET4"/>
      <c r="EU4"/>
      <c r="EV4"/>
      <c r="EW4"/>
      <c r="EX4"/>
      <c r="EY4"/>
      <c r="EZ4"/>
      <c r="FA4"/>
      <c r="FB4"/>
      <c r="FC4"/>
      <c r="FD4"/>
      <c r="FE4"/>
      <c r="FF4"/>
      <c r="FG4"/>
      <c r="FH4"/>
      <c r="FI4"/>
      <c r="FJ4"/>
      <c r="FK4"/>
      <c r="FL4"/>
      <c r="FM4"/>
      <c r="FN4"/>
      <c r="FO4"/>
      <c r="FP4"/>
      <c r="FQ4"/>
      <c r="FR4"/>
      <c r="FS4"/>
      <c r="FT4"/>
      <c r="FU4"/>
      <c r="FV4"/>
      <c r="FW4"/>
      <c r="FX4"/>
      <c r="FY4"/>
      <c r="FZ4"/>
      <c r="GA4"/>
      <c r="GB4"/>
      <c r="GC4"/>
      <c r="GD4"/>
      <c r="GE4"/>
      <c r="GF4"/>
      <c r="GG4"/>
      <c r="GH4"/>
      <c r="GI4"/>
      <c r="GJ4"/>
      <c r="GK4"/>
      <c r="GL4"/>
      <c r="GM4"/>
      <c r="GN4"/>
      <c r="GO4"/>
      <c r="GP4"/>
      <c r="GQ4"/>
      <c r="GR4"/>
      <c r="GS4"/>
      <c r="GT4"/>
      <c r="GU4"/>
      <c r="GV4"/>
      <c r="GW4"/>
      <c r="GX4"/>
      <c r="GY4"/>
      <c r="GZ4"/>
      <c r="HA4"/>
      <c r="HB4"/>
      <c r="HC4"/>
      <c r="HD4"/>
      <c r="HE4"/>
      <c r="HF4"/>
      <c r="HG4"/>
      <c r="HH4"/>
      <c r="HI4"/>
      <c r="HJ4"/>
      <c r="HK4"/>
      <c r="HL4"/>
      <c r="HM4"/>
      <c r="HN4"/>
      <c r="HO4"/>
      <c r="HP4"/>
      <c r="HQ4"/>
      <c r="HR4"/>
      <c r="HS4"/>
      <c r="HT4"/>
      <c r="HU4"/>
      <c r="HV4"/>
      <c r="HW4"/>
      <c r="HX4"/>
      <c r="HY4"/>
      <c r="HZ4"/>
      <c r="IA4"/>
      <c r="IB4"/>
      <c r="IC4"/>
      <c r="ID4"/>
      <c r="IE4"/>
      <c r="IF4"/>
      <c r="IG4"/>
      <c r="IH4"/>
      <c r="II4"/>
      <c r="IJ4"/>
      <c r="IK4"/>
      <c r="IL4"/>
      <c r="IM4"/>
      <c r="IN4"/>
      <c r="IO4"/>
      <c r="IP4"/>
      <c r="IQ4"/>
      <c r="IR4"/>
      <c r="IS4"/>
      <c r="IT4"/>
      <c r="IU4"/>
    </row>
    <row r="5" spans="1:255" s="17" customFormat="1" ht="14.25">
      <c r="A5" s="34" t="s">
        <v>0</v>
      </c>
      <c r="B5" s="35" t="s">
        <v>1</v>
      </c>
      <c r="C5" s="36">
        <v>2013</v>
      </c>
      <c r="D5" s="36">
        <v>2014</v>
      </c>
      <c r="E5" s="36">
        <v>2015</v>
      </c>
      <c r="F5" s="36">
        <v>2016</v>
      </c>
      <c r="G5" s="36">
        <v>2017</v>
      </c>
      <c r="H5" s="36">
        <v>2018</v>
      </c>
      <c r="I5" s="36">
        <v>2019</v>
      </c>
      <c r="J5" s="36">
        <v>2020</v>
      </c>
      <c r="K5" s="36">
        <v>2021</v>
      </c>
      <c r="L5" s="36">
        <v>2022</v>
      </c>
      <c r="M5" s="36">
        <v>2023</v>
      </c>
      <c r="N5" s="36">
        <v>2024</v>
      </c>
      <c r="O5" s="36">
        <v>2025</v>
      </c>
      <c r="P5" s="36">
        <v>2026</v>
      </c>
      <c r="Q5" s="36">
        <v>2027</v>
      </c>
      <c r="R5" s="36">
        <v>2028</v>
      </c>
      <c r="S5" s="36">
        <v>2029</v>
      </c>
      <c r="T5" s="36">
        <v>2030</v>
      </c>
      <c r="U5" s="36">
        <v>2031</v>
      </c>
      <c r="V5" s="36">
        <v>2032</v>
      </c>
      <c r="W5" s="36">
        <v>2033</v>
      </c>
      <c r="X5" s="36">
        <v>2034</v>
      </c>
      <c r="Y5" s="36">
        <v>2035</v>
      </c>
      <c r="Z5" s="36">
        <v>2036</v>
      </c>
      <c r="AA5" s="36">
        <v>2037</v>
      </c>
      <c r="AB5" s="36">
        <v>2038</v>
      </c>
      <c r="AC5" s="36">
        <v>2039</v>
      </c>
      <c r="AD5" s="36">
        <v>2040</v>
      </c>
      <c r="AE5" s="36">
        <v>2041</v>
      </c>
      <c r="AF5" s="36">
        <v>2042</v>
      </c>
      <c r="AG5" s="36">
        <v>2043</v>
      </c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</row>
    <row r="6" spans="1:33" ht="14.25">
      <c r="A6" s="41" t="s">
        <v>44</v>
      </c>
      <c r="B6" s="42" t="s">
        <v>58</v>
      </c>
      <c r="C6" s="43">
        <f>+Zal_1_WPF_wg_przeplywow!C11</f>
        <v>33960901</v>
      </c>
      <c r="D6" s="43">
        <f>+Zal_1_WPF_wg_przeplywow!D11</f>
        <v>35136126</v>
      </c>
      <c r="E6" s="43">
        <f>+Zal_1_WPF_wg_przeplywow!E11</f>
        <v>35906191</v>
      </c>
      <c r="F6" s="43">
        <f>+Zal_1_WPF_wg_przeplywow!F11</f>
        <v>36704633</v>
      </c>
      <c r="G6" s="43">
        <f>+Zal_1_WPF_wg_przeplywow!G11</f>
        <v>37532534</v>
      </c>
      <c r="H6" s="43">
        <f>+Zal_1_WPF_wg_przeplywow!H11</f>
        <v>0</v>
      </c>
      <c r="I6" s="43">
        <f>+Zal_1_WPF_wg_przeplywow!I11</f>
        <v>0</v>
      </c>
      <c r="J6" s="43">
        <f>+Zal_1_WPF_wg_przeplywow!J11</f>
        <v>0</v>
      </c>
      <c r="K6" s="43">
        <f>+Zal_1_WPF_wg_przeplywow!K11</f>
        <v>0</v>
      </c>
      <c r="L6" s="43">
        <f>+Zal_1_WPF_wg_przeplywow!L11</f>
        <v>0</v>
      </c>
      <c r="M6" s="43">
        <f>+Zal_1_WPF_wg_przeplywow!M11</f>
        <v>0</v>
      </c>
      <c r="N6" s="43">
        <f>+Zal_1_WPF_wg_przeplywow!N11</f>
        <v>0</v>
      </c>
      <c r="O6" s="43">
        <f>+Zal_1_WPF_wg_przeplywow!O11</f>
        <v>0</v>
      </c>
      <c r="P6" s="43">
        <f>+Zal_1_WPF_wg_przeplywow!P11</f>
        <v>0</v>
      </c>
      <c r="Q6" s="43">
        <f>+Zal_1_WPF_wg_przeplywow!Q11</f>
        <v>0</v>
      </c>
      <c r="R6" s="43">
        <f>+Zal_1_WPF_wg_przeplywow!R11</f>
        <v>0</v>
      </c>
      <c r="S6" s="43">
        <f>+Zal_1_WPF_wg_przeplywow!S11</f>
        <v>0</v>
      </c>
      <c r="T6" s="43">
        <f>+Zal_1_WPF_wg_przeplywow!T11</f>
        <v>0</v>
      </c>
      <c r="U6" s="43">
        <f>+Zal_1_WPF_wg_przeplywow!U11</f>
        <v>0</v>
      </c>
      <c r="V6" s="43">
        <f>+Zal_1_WPF_wg_przeplywow!V11</f>
        <v>0</v>
      </c>
      <c r="W6" s="43">
        <f>+Zal_1_WPF_wg_przeplywow!W11</f>
        <v>0</v>
      </c>
      <c r="X6" s="43">
        <f>+Zal_1_WPF_wg_przeplywow!X11</f>
        <v>0</v>
      </c>
      <c r="Y6" s="43">
        <f>+Zal_1_WPF_wg_przeplywow!Y11</f>
        <v>0</v>
      </c>
      <c r="Z6" s="43">
        <f>+Zal_1_WPF_wg_przeplywow!Z11</f>
        <v>0</v>
      </c>
      <c r="AA6" s="43">
        <f>+Zal_1_WPF_wg_przeplywow!AA11</f>
        <v>0</v>
      </c>
      <c r="AB6" s="43">
        <f>+Zal_1_WPF_wg_przeplywow!AB11</f>
        <v>0</v>
      </c>
      <c r="AC6" s="43">
        <f>+Zal_1_WPF_wg_przeplywow!AC11</f>
        <v>0</v>
      </c>
      <c r="AD6" s="43">
        <f>+Zal_1_WPF_wg_przeplywow!AD11</f>
        <v>0</v>
      </c>
      <c r="AE6" s="43">
        <f>+Zal_1_WPF_wg_przeplywow!AE11</f>
        <v>0</v>
      </c>
      <c r="AF6" s="43">
        <f>+Zal_1_WPF_wg_przeplywow!AF11</f>
        <v>0</v>
      </c>
      <c r="AG6" s="43">
        <f>+Zal_1_WPF_wg_przeplywow!AG11</f>
        <v>0</v>
      </c>
    </row>
    <row r="7" spans="1:33" ht="14.25" outlineLevel="1">
      <c r="A7" s="44"/>
      <c r="B7" s="45" t="s">
        <v>59</v>
      </c>
      <c r="C7" s="46">
        <f>+Zal_1_WPF_wg_przeplywow!C12</f>
        <v>33219934</v>
      </c>
      <c r="D7" s="46">
        <f>+Zal_1_WPF_wg_przeplywow!D12</f>
        <v>34736126</v>
      </c>
      <c r="E7" s="46">
        <f>+Zal_1_WPF_wg_przeplywow!E12</f>
        <v>35506191</v>
      </c>
      <c r="F7" s="46">
        <f>+Zal_1_WPF_wg_przeplywow!F12</f>
        <v>36304633</v>
      </c>
      <c r="G7" s="46">
        <f>+Zal_1_WPF_wg_przeplywow!G12</f>
        <v>37132534</v>
      </c>
      <c r="H7" s="46">
        <f>+Zal_1_WPF_wg_przeplywow!H12</f>
        <v>0</v>
      </c>
      <c r="I7" s="46">
        <f>+Zal_1_WPF_wg_przeplywow!I12</f>
        <v>0</v>
      </c>
      <c r="J7" s="46">
        <f>+Zal_1_WPF_wg_przeplywow!J12</f>
        <v>0</v>
      </c>
      <c r="K7" s="46">
        <f>+Zal_1_WPF_wg_przeplywow!K12</f>
        <v>0</v>
      </c>
      <c r="L7" s="46">
        <f>+Zal_1_WPF_wg_przeplywow!L12</f>
        <v>0</v>
      </c>
      <c r="M7" s="46">
        <f>+Zal_1_WPF_wg_przeplywow!M12</f>
        <v>0</v>
      </c>
      <c r="N7" s="46">
        <f>+Zal_1_WPF_wg_przeplywow!N12</f>
        <v>0</v>
      </c>
      <c r="O7" s="46">
        <f>+Zal_1_WPF_wg_przeplywow!O12</f>
        <v>0</v>
      </c>
      <c r="P7" s="46">
        <f>+Zal_1_WPF_wg_przeplywow!P12</f>
        <v>0</v>
      </c>
      <c r="Q7" s="46">
        <f>+Zal_1_WPF_wg_przeplywow!Q12</f>
        <v>0</v>
      </c>
      <c r="R7" s="46">
        <f>+Zal_1_WPF_wg_przeplywow!R12</f>
        <v>0</v>
      </c>
      <c r="S7" s="46">
        <f>+Zal_1_WPF_wg_przeplywow!S12</f>
        <v>0</v>
      </c>
      <c r="T7" s="46">
        <f>+Zal_1_WPF_wg_przeplywow!T12</f>
        <v>0</v>
      </c>
      <c r="U7" s="46">
        <f>+Zal_1_WPF_wg_przeplywow!U12</f>
        <v>0</v>
      </c>
      <c r="V7" s="46">
        <f>+Zal_1_WPF_wg_przeplywow!V12</f>
        <v>0</v>
      </c>
      <c r="W7" s="46">
        <f>+Zal_1_WPF_wg_przeplywow!W12</f>
        <v>0</v>
      </c>
      <c r="X7" s="46">
        <f>+Zal_1_WPF_wg_przeplywow!X12</f>
        <v>0</v>
      </c>
      <c r="Y7" s="46">
        <f>+Zal_1_WPF_wg_przeplywow!Y12</f>
        <v>0</v>
      </c>
      <c r="Z7" s="46">
        <f>+Zal_1_WPF_wg_przeplywow!Z12</f>
        <v>0</v>
      </c>
      <c r="AA7" s="46">
        <f>+Zal_1_WPF_wg_przeplywow!AA12</f>
        <v>0</v>
      </c>
      <c r="AB7" s="46">
        <f>+Zal_1_WPF_wg_przeplywow!AB12</f>
        <v>0</v>
      </c>
      <c r="AC7" s="46">
        <f>+Zal_1_WPF_wg_przeplywow!AC12</f>
        <v>0</v>
      </c>
      <c r="AD7" s="46">
        <f>+Zal_1_WPF_wg_przeplywow!AD12</f>
        <v>0</v>
      </c>
      <c r="AE7" s="46">
        <f>+Zal_1_WPF_wg_przeplywow!AE12</f>
        <v>0</v>
      </c>
      <c r="AF7" s="46">
        <f>+Zal_1_WPF_wg_przeplywow!AF12</f>
        <v>0</v>
      </c>
      <c r="AG7" s="46">
        <f>+Zal_1_WPF_wg_przeplywow!AG12</f>
        <v>0</v>
      </c>
    </row>
    <row r="8" spans="1:255" s="156" customFormat="1" ht="24" outlineLevel="1">
      <c r="A8" s="44"/>
      <c r="B8" s="76" t="s">
        <v>359</v>
      </c>
      <c r="C8" s="46">
        <f>+Zal_1_WPF_wg_przeplywow!C13</f>
        <v>31500</v>
      </c>
      <c r="D8" s="46">
        <f>+Zal_1_WPF_wg_przeplywow!D13</f>
        <v>0</v>
      </c>
      <c r="E8" s="46">
        <f>+Zal_1_WPF_wg_przeplywow!E13</f>
        <v>0</v>
      </c>
      <c r="F8" s="46">
        <f>+Zal_1_WPF_wg_przeplywow!F13</f>
        <v>0</v>
      </c>
      <c r="G8" s="46">
        <f>+Zal_1_WPF_wg_przeplywow!G13</f>
        <v>0</v>
      </c>
      <c r="H8" s="46">
        <f>+Zal_1_WPF_wg_przeplywow!H13</f>
        <v>0</v>
      </c>
      <c r="I8" s="46">
        <f>+Zal_1_WPF_wg_przeplywow!I13</f>
        <v>0</v>
      </c>
      <c r="J8" s="46">
        <f>+Zal_1_WPF_wg_przeplywow!J13</f>
        <v>0</v>
      </c>
      <c r="K8" s="46">
        <f>+Zal_1_WPF_wg_przeplywow!K13</f>
        <v>0</v>
      </c>
      <c r="L8" s="46">
        <f>+Zal_1_WPF_wg_przeplywow!L13</f>
        <v>0</v>
      </c>
      <c r="M8" s="46">
        <f>+Zal_1_WPF_wg_przeplywow!M13</f>
        <v>0</v>
      </c>
      <c r="N8" s="46">
        <f>+Zal_1_WPF_wg_przeplywow!N13</f>
        <v>0</v>
      </c>
      <c r="O8" s="46">
        <f>+Zal_1_WPF_wg_przeplywow!O13</f>
        <v>0</v>
      </c>
      <c r="P8" s="46">
        <f>+Zal_1_WPF_wg_przeplywow!P13</f>
        <v>0</v>
      </c>
      <c r="Q8" s="46">
        <f>+Zal_1_WPF_wg_przeplywow!Q13</f>
        <v>0</v>
      </c>
      <c r="R8" s="46">
        <f>+Zal_1_WPF_wg_przeplywow!R13</f>
        <v>0</v>
      </c>
      <c r="S8" s="46">
        <f>+Zal_1_WPF_wg_przeplywow!S13</f>
        <v>0</v>
      </c>
      <c r="T8" s="46">
        <f>+Zal_1_WPF_wg_przeplywow!T13</f>
        <v>0</v>
      </c>
      <c r="U8" s="46">
        <f>+Zal_1_WPF_wg_przeplywow!U13</f>
        <v>0</v>
      </c>
      <c r="V8" s="46">
        <f>+Zal_1_WPF_wg_przeplywow!V13</f>
        <v>0</v>
      </c>
      <c r="W8" s="46">
        <f>+Zal_1_WPF_wg_przeplywow!W13</f>
        <v>0</v>
      </c>
      <c r="X8" s="46">
        <f>+Zal_1_WPF_wg_przeplywow!X13</f>
        <v>0</v>
      </c>
      <c r="Y8" s="46">
        <f>+Zal_1_WPF_wg_przeplywow!Y13</f>
        <v>0</v>
      </c>
      <c r="Z8" s="46">
        <f>+Zal_1_WPF_wg_przeplywow!Z13</f>
        <v>0</v>
      </c>
      <c r="AA8" s="46">
        <f>+Zal_1_WPF_wg_przeplywow!AA13</f>
        <v>0</v>
      </c>
      <c r="AB8" s="46">
        <f>+Zal_1_WPF_wg_przeplywow!AB13</f>
        <v>0</v>
      </c>
      <c r="AC8" s="46">
        <f>+Zal_1_WPF_wg_przeplywow!AC13</f>
        <v>0</v>
      </c>
      <c r="AD8" s="46">
        <f>+Zal_1_WPF_wg_przeplywow!AD13</f>
        <v>0</v>
      </c>
      <c r="AE8" s="46">
        <f>+Zal_1_WPF_wg_przeplywow!AE13</f>
        <v>0</v>
      </c>
      <c r="AF8" s="46">
        <f>+Zal_1_WPF_wg_przeplywow!AF13</f>
        <v>0</v>
      </c>
      <c r="AG8" s="46">
        <f>+Zal_1_WPF_wg_przeplywow!AG13</f>
        <v>0</v>
      </c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</row>
    <row r="9" spans="1:33" ht="14.25" outlineLevel="2">
      <c r="A9" s="44"/>
      <c r="B9" s="207" t="s">
        <v>358</v>
      </c>
      <c r="C9" s="46">
        <f>+Zal_1_WPF_wg_przeplywow!C14</f>
        <v>26775</v>
      </c>
      <c r="D9" s="46">
        <f>+Zal_1_WPF_wg_przeplywow!D14</f>
        <v>0</v>
      </c>
      <c r="E9" s="46">
        <f>+Zal_1_WPF_wg_przeplywow!E14</f>
        <v>0</v>
      </c>
      <c r="F9" s="46">
        <f>+Zal_1_WPF_wg_przeplywow!F14</f>
        <v>0</v>
      </c>
      <c r="G9" s="46">
        <f>+Zal_1_WPF_wg_przeplywow!G14</f>
        <v>0</v>
      </c>
      <c r="H9" s="46">
        <f>+Zal_1_WPF_wg_przeplywow!H14</f>
        <v>0</v>
      </c>
      <c r="I9" s="46">
        <f>+Zal_1_WPF_wg_przeplywow!I14</f>
        <v>0</v>
      </c>
      <c r="J9" s="46">
        <f>+Zal_1_WPF_wg_przeplywow!J14</f>
        <v>0</v>
      </c>
      <c r="K9" s="46">
        <f>+Zal_1_WPF_wg_przeplywow!K14</f>
        <v>0</v>
      </c>
      <c r="L9" s="46">
        <f>+Zal_1_WPF_wg_przeplywow!L14</f>
        <v>0</v>
      </c>
      <c r="M9" s="46">
        <f>+Zal_1_WPF_wg_przeplywow!M14</f>
        <v>0</v>
      </c>
      <c r="N9" s="46">
        <f>+Zal_1_WPF_wg_przeplywow!N14</f>
        <v>0</v>
      </c>
      <c r="O9" s="46">
        <f>+Zal_1_WPF_wg_przeplywow!O14</f>
        <v>0</v>
      </c>
      <c r="P9" s="46">
        <f>+Zal_1_WPF_wg_przeplywow!P14</f>
        <v>0</v>
      </c>
      <c r="Q9" s="46">
        <f>+Zal_1_WPF_wg_przeplywow!Q14</f>
        <v>0</v>
      </c>
      <c r="R9" s="46">
        <f>+Zal_1_WPF_wg_przeplywow!R14</f>
        <v>0</v>
      </c>
      <c r="S9" s="46">
        <f>+Zal_1_WPF_wg_przeplywow!S14</f>
        <v>0</v>
      </c>
      <c r="T9" s="46">
        <f>+Zal_1_WPF_wg_przeplywow!T14</f>
        <v>0</v>
      </c>
      <c r="U9" s="46">
        <f>+Zal_1_WPF_wg_przeplywow!U14</f>
        <v>0</v>
      </c>
      <c r="V9" s="46">
        <f>+Zal_1_WPF_wg_przeplywow!V14</f>
        <v>0</v>
      </c>
      <c r="W9" s="46">
        <f>+Zal_1_WPF_wg_przeplywow!W14</f>
        <v>0</v>
      </c>
      <c r="X9" s="46">
        <f>+Zal_1_WPF_wg_przeplywow!X14</f>
        <v>0</v>
      </c>
      <c r="Y9" s="46">
        <f>+Zal_1_WPF_wg_przeplywow!Y14</f>
        <v>0</v>
      </c>
      <c r="Z9" s="46">
        <f>+Zal_1_WPF_wg_przeplywow!Z14</f>
        <v>0</v>
      </c>
      <c r="AA9" s="46">
        <f>+Zal_1_WPF_wg_przeplywow!AA14</f>
        <v>0</v>
      </c>
      <c r="AB9" s="46">
        <f>+Zal_1_WPF_wg_przeplywow!AB14</f>
        <v>0</v>
      </c>
      <c r="AC9" s="46">
        <f>+Zal_1_WPF_wg_przeplywow!AC14</f>
        <v>0</v>
      </c>
      <c r="AD9" s="46">
        <f>+Zal_1_WPF_wg_przeplywow!AD14</f>
        <v>0</v>
      </c>
      <c r="AE9" s="46">
        <f>+Zal_1_WPF_wg_przeplywow!AE14</f>
        <v>0</v>
      </c>
      <c r="AF9" s="46">
        <f>+Zal_1_WPF_wg_przeplywow!AF14</f>
        <v>0</v>
      </c>
      <c r="AG9" s="46">
        <f>+Zal_1_WPF_wg_przeplywow!AG14</f>
        <v>0</v>
      </c>
    </row>
    <row r="10" spans="1:33" ht="14.25" outlineLevel="1">
      <c r="A10" s="44"/>
      <c r="B10" s="77" t="s">
        <v>268</v>
      </c>
      <c r="C10" s="46">
        <f>+Zal_1_WPF_wg_przeplywow!C15</f>
        <v>740967</v>
      </c>
      <c r="D10" s="46">
        <f>+Zal_1_WPF_wg_przeplywow!D15</f>
        <v>400000</v>
      </c>
      <c r="E10" s="46">
        <f>+Zal_1_WPF_wg_przeplywow!E15</f>
        <v>400000</v>
      </c>
      <c r="F10" s="46">
        <f>+Zal_1_WPF_wg_przeplywow!F15</f>
        <v>400000</v>
      </c>
      <c r="G10" s="46">
        <f>+Zal_1_WPF_wg_przeplywow!G15</f>
        <v>400000</v>
      </c>
      <c r="H10" s="46">
        <f>+Zal_1_WPF_wg_przeplywow!H15</f>
        <v>0</v>
      </c>
      <c r="I10" s="46">
        <f>+Zal_1_WPF_wg_przeplywow!I15</f>
        <v>0</v>
      </c>
      <c r="J10" s="46">
        <f>+Zal_1_WPF_wg_przeplywow!J15</f>
        <v>0</v>
      </c>
      <c r="K10" s="46">
        <f>+Zal_1_WPF_wg_przeplywow!K15</f>
        <v>0</v>
      </c>
      <c r="L10" s="46">
        <f>+Zal_1_WPF_wg_przeplywow!L15</f>
        <v>0</v>
      </c>
      <c r="M10" s="46">
        <f>+Zal_1_WPF_wg_przeplywow!M15</f>
        <v>0</v>
      </c>
      <c r="N10" s="46">
        <f>+Zal_1_WPF_wg_przeplywow!N15</f>
        <v>0</v>
      </c>
      <c r="O10" s="46">
        <f>+Zal_1_WPF_wg_przeplywow!O15</f>
        <v>0</v>
      </c>
      <c r="P10" s="46">
        <f>+Zal_1_WPF_wg_przeplywow!P15</f>
        <v>0</v>
      </c>
      <c r="Q10" s="46">
        <f>+Zal_1_WPF_wg_przeplywow!Q15</f>
        <v>0</v>
      </c>
      <c r="R10" s="46">
        <f>+Zal_1_WPF_wg_przeplywow!R15</f>
        <v>0</v>
      </c>
      <c r="S10" s="46">
        <f>+Zal_1_WPF_wg_przeplywow!S15</f>
        <v>0</v>
      </c>
      <c r="T10" s="46">
        <f>+Zal_1_WPF_wg_przeplywow!T15</f>
        <v>0</v>
      </c>
      <c r="U10" s="46">
        <f>+Zal_1_WPF_wg_przeplywow!U15</f>
        <v>0</v>
      </c>
      <c r="V10" s="46">
        <f>+Zal_1_WPF_wg_przeplywow!V15</f>
        <v>0</v>
      </c>
      <c r="W10" s="46">
        <f>+Zal_1_WPF_wg_przeplywow!W15</f>
        <v>0</v>
      </c>
      <c r="X10" s="46">
        <f>+Zal_1_WPF_wg_przeplywow!X15</f>
        <v>0</v>
      </c>
      <c r="Y10" s="46">
        <f>+Zal_1_WPF_wg_przeplywow!Y15</f>
        <v>0</v>
      </c>
      <c r="Z10" s="46">
        <f>+Zal_1_WPF_wg_przeplywow!Z15</f>
        <v>0</v>
      </c>
      <c r="AA10" s="46">
        <f>+Zal_1_WPF_wg_przeplywow!AA15</f>
        <v>0</v>
      </c>
      <c r="AB10" s="46">
        <f>+Zal_1_WPF_wg_przeplywow!AB15</f>
        <v>0</v>
      </c>
      <c r="AC10" s="46">
        <f>+Zal_1_WPF_wg_przeplywow!AC15</f>
        <v>0</v>
      </c>
      <c r="AD10" s="46">
        <f>+Zal_1_WPF_wg_przeplywow!AD15</f>
        <v>0</v>
      </c>
      <c r="AE10" s="46">
        <f>+Zal_1_WPF_wg_przeplywow!AE15</f>
        <v>0</v>
      </c>
      <c r="AF10" s="46">
        <f>+Zal_1_WPF_wg_przeplywow!AF15</f>
        <v>0</v>
      </c>
      <c r="AG10" s="46">
        <f>+Zal_1_WPF_wg_przeplywow!AG15</f>
        <v>0</v>
      </c>
    </row>
    <row r="11" spans="1:33" ht="14.25" outlineLevel="2">
      <c r="A11" s="44"/>
      <c r="B11" s="76" t="s">
        <v>85</v>
      </c>
      <c r="C11" s="46">
        <f>+Zal_1_WPF_wg_przeplywow!C16</f>
        <v>400000</v>
      </c>
      <c r="D11" s="46">
        <f>+Zal_1_WPF_wg_przeplywow!D16</f>
        <v>400000</v>
      </c>
      <c r="E11" s="46">
        <f>+Zal_1_WPF_wg_przeplywow!E16</f>
        <v>400000</v>
      </c>
      <c r="F11" s="46">
        <f>+Zal_1_WPF_wg_przeplywow!F16</f>
        <v>400000</v>
      </c>
      <c r="G11" s="46">
        <f>+Zal_1_WPF_wg_przeplywow!G16</f>
        <v>400000</v>
      </c>
      <c r="H11" s="46">
        <f>+Zal_1_WPF_wg_przeplywow!H16</f>
        <v>0</v>
      </c>
      <c r="I11" s="46">
        <f>+Zal_1_WPF_wg_przeplywow!I16</f>
        <v>0</v>
      </c>
      <c r="J11" s="46">
        <f>+Zal_1_WPF_wg_przeplywow!J16</f>
        <v>0</v>
      </c>
      <c r="K11" s="46">
        <f>+Zal_1_WPF_wg_przeplywow!K16</f>
        <v>0</v>
      </c>
      <c r="L11" s="46">
        <f>+Zal_1_WPF_wg_przeplywow!L16</f>
        <v>0</v>
      </c>
      <c r="M11" s="46">
        <f>+Zal_1_WPF_wg_przeplywow!M16</f>
        <v>0</v>
      </c>
      <c r="N11" s="46">
        <f>+Zal_1_WPF_wg_przeplywow!N16</f>
        <v>0</v>
      </c>
      <c r="O11" s="46">
        <f>+Zal_1_WPF_wg_przeplywow!O16</f>
        <v>0</v>
      </c>
      <c r="P11" s="46">
        <f>+Zal_1_WPF_wg_przeplywow!P16</f>
        <v>0</v>
      </c>
      <c r="Q11" s="46">
        <f>+Zal_1_WPF_wg_przeplywow!Q16</f>
        <v>0</v>
      </c>
      <c r="R11" s="46">
        <f>+Zal_1_WPF_wg_przeplywow!R16</f>
        <v>0</v>
      </c>
      <c r="S11" s="46">
        <f>+Zal_1_WPF_wg_przeplywow!S16</f>
        <v>0</v>
      </c>
      <c r="T11" s="46">
        <f>+Zal_1_WPF_wg_przeplywow!T16</f>
        <v>0</v>
      </c>
      <c r="U11" s="46">
        <f>+Zal_1_WPF_wg_przeplywow!U16</f>
        <v>0</v>
      </c>
      <c r="V11" s="46">
        <f>+Zal_1_WPF_wg_przeplywow!V16</f>
        <v>0</v>
      </c>
      <c r="W11" s="46">
        <f>+Zal_1_WPF_wg_przeplywow!W16</f>
        <v>0</v>
      </c>
      <c r="X11" s="46">
        <f>+Zal_1_WPF_wg_przeplywow!X16</f>
        <v>0</v>
      </c>
      <c r="Y11" s="46">
        <f>+Zal_1_WPF_wg_przeplywow!Y16</f>
        <v>0</v>
      </c>
      <c r="Z11" s="46">
        <f>+Zal_1_WPF_wg_przeplywow!Z16</f>
        <v>0</v>
      </c>
      <c r="AA11" s="46">
        <f>+Zal_1_WPF_wg_przeplywow!AA16</f>
        <v>0</v>
      </c>
      <c r="AB11" s="46">
        <f>+Zal_1_WPF_wg_przeplywow!AB16</f>
        <v>0</v>
      </c>
      <c r="AC11" s="46">
        <f>+Zal_1_WPF_wg_przeplywow!AC16</f>
        <v>0</v>
      </c>
      <c r="AD11" s="46">
        <f>+Zal_1_WPF_wg_przeplywow!AD16</f>
        <v>0</v>
      </c>
      <c r="AE11" s="46">
        <f>+Zal_1_WPF_wg_przeplywow!AE16</f>
        <v>0</v>
      </c>
      <c r="AF11" s="46">
        <f>+Zal_1_WPF_wg_przeplywow!AF16</f>
        <v>0</v>
      </c>
      <c r="AG11" s="46">
        <f>+Zal_1_WPF_wg_przeplywow!AG16</f>
        <v>0</v>
      </c>
    </row>
    <row r="12" spans="1:255" s="156" customFormat="1" ht="24" outlineLevel="2">
      <c r="A12" s="205"/>
      <c r="B12" s="203" t="s">
        <v>357</v>
      </c>
      <c r="C12" s="206">
        <f>+Zal_1_WPF_wg_przeplywow!C17</f>
        <v>340967</v>
      </c>
      <c r="D12" s="206">
        <f>+Zal_1_WPF_wg_przeplywow!D17</f>
        <v>0</v>
      </c>
      <c r="E12" s="206">
        <f>+Zal_1_WPF_wg_przeplywow!E17</f>
        <v>0</v>
      </c>
      <c r="F12" s="206">
        <f>+Zal_1_WPF_wg_przeplywow!F17</f>
        <v>0</v>
      </c>
      <c r="G12" s="206">
        <f>+Zal_1_WPF_wg_przeplywow!G17</f>
        <v>0</v>
      </c>
      <c r="H12" s="206">
        <f>+Zal_1_WPF_wg_przeplywow!H17</f>
        <v>0</v>
      </c>
      <c r="I12" s="206">
        <f>+Zal_1_WPF_wg_przeplywow!I17</f>
        <v>0</v>
      </c>
      <c r="J12" s="206">
        <f>+Zal_1_WPF_wg_przeplywow!J17</f>
        <v>0</v>
      </c>
      <c r="K12" s="206">
        <f>+Zal_1_WPF_wg_przeplywow!K17</f>
        <v>0</v>
      </c>
      <c r="L12" s="206">
        <f>+Zal_1_WPF_wg_przeplywow!L17</f>
        <v>0</v>
      </c>
      <c r="M12" s="206">
        <f>+Zal_1_WPF_wg_przeplywow!M17</f>
        <v>0</v>
      </c>
      <c r="N12" s="206">
        <f>+Zal_1_WPF_wg_przeplywow!N17</f>
        <v>0</v>
      </c>
      <c r="O12" s="206">
        <f>+Zal_1_WPF_wg_przeplywow!O17</f>
        <v>0</v>
      </c>
      <c r="P12" s="206">
        <f>+Zal_1_WPF_wg_przeplywow!P17</f>
        <v>0</v>
      </c>
      <c r="Q12" s="206">
        <f>+Zal_1_WPF_wg_przeplywow!Q17</f>
        <v>0</v>
      </c>
      <c r="R12" s="206">
        <f>+Zal_1_WPF_wg_przeplywow!R17</f>
        <v>0</v>
      </c>
      <c r="S12" s="206">
        <f>+Zal_1_WPF_wg_przeplywow!S17</f>
        <v>0</v>
      </c>
      <c r="T12" s="206">
        <f>+Zal_1_WPF_wg_przeplywow!T17</f>
        <v>0</v>
      </c>
      <c r="U12" s="206">
        <f>+Zal_1_WPF_wg_przeplywow!U17</f>
        <v>0</v>
      </c>
      <c r="V12" s="206">
        <f>+Zal_1_WPF_wg_przeplywow!V17</f>
        <v>0</v>
      </c>
      <c r="W12" s="206">
        <f>+Zal_1_WPF_wg_przeplywow!W17</f>
        <v>0</v>
      </c>
      <c r="X12" s="206">
        <f>+Zal_1_WPF_wg_przeplywow!X17</f>
        <v>0</v>
      </c>
      <c r="Y12" s="206">
        <f>+Zal_1_WPF_wg_przeplywow!Y17</f>
        <v>0</v>
      </c>
      <c r="Z12" s="206">
        <f>+Zal_1_WPF_wg_przeplywow!Z17</f>
        <v>0</v>
      </c>
      <c r="AA12" s="206">
        <f>+Zal_1_WPF_wg_przeplywow!AA17</f>
        <v>0</v>
      </c>
      <c r="AB12" s="206">
        <f>+Zal_1_WPF_wg_przeplywow!AB17</f>
        <v>0</v>
      </c>
      <c r="AC12" s="206">
        <f>+Zal_1_WPF_wg_przeplywow!AC17</f>
        <v>0</v>
      </c>
      <c r="AD12" s="206">
        <f>+Zal_1_WPF_wg_przeplywow!AD17</f>
        <v>0</v>
      </c>
      <c r="AE12" s="206">
        <f>+Zal_1_WPF_wg_przeplywow!AE17</f>
        <v>0</v>
      </c>
      <c r="AF12" s="206">
        <f>+Zal_1_WPF_wg_przeplywow!AF17</f>
        <v>0</v>
      </c>
      <c r="AG12" s="206">
        <f>+Zal_1_WPF_wg_przeplywow!AG17</f>
        <v>0</v>
      </c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</row>
    <row r="13" spans="1:33" ht="14.25" outlineLevel="2">
      <c r="A13" s="58"/>
      <c r="B13" s="208" t="s">
        <v>361</v>
      </c>
      <c r="C13" s="60">
        <f>+Zal_1_WPF_wg_przeplywow!C18</f>
        <v>340967</v>
      </c>
      <c r="D13" s="60">
        <f>+Zal_1_WPF_wg_przeplywow!D18</f>
        <v>0</v>
      </c>
      <c r="E13" s="60">
        <f>+Zal_1_WPF_wg_przeplywow!E18</f>
        <v>0</v>
      </c>
      <c r="F13" s="60">
        <f>+Zal_1_WPF_wg_przeplywow!F18</f>
        <v>0</v>
      </c>
      <c r="G13" s="60">
        <f>+Zal_1_WPF_wg_przeplywow!G18</f>
        <v>0</v>
      </c>
      <c r="H13" s="60">
        <f>+Zal_1_WPF_wg_przeplywow!H18</f>
        <v>0</v>
      </c>
      <c r="I13" s="60">
        <f>+Zal_1_WPF_wg_przeplywow!I18</f>
        <v>0</v>
      </c>
      <c r="J13" s="60">
        <f>+Zal_1_WPF_wg_przeplywow!J18</f>
        <v>0</v>
      </c>
      <c r="K13" s="60">
        <f>+Zal_1_WPF_wg_przeplywow!K18</f>
        <v>0</v>
      </c>
      <c r="L13" s="60">
        <f>+Zal_1_WPF_wg_przeplywow!L18</f>
        <v>0</v>
      </c>
      <c r="M13" s="60">
        <f>+Zal_1_WPF_wg_przeplywow!M18</f>
        <v>0</v>
      </c>
      <c r="N13" s="60">
        <f>+Zal_1_WPF_wg_przeplywow!N18</f>
        <v>0</v>
      </c>
      <c r="O13" s="60">
        <f>+Zal_1_WPF_wg_przeplywow!O18</f>
        <v>0</v>
      </c>
      <c r="P13" s="60">
        <f>+Zal_1_WPF_wg_przeplywow!P18</f>
        <v>0</v>
      </c>
      <c r="Q13" s="60">
        <f>+Zal_1_WPF_wg_przeplywow!Q18</f>
        <v>0</v>
      </c>
      <c r="R13" s="60">
        <f>+Zal_1_WPF_wg_przeplywow!R18</f>
        <v>0</v>
      </c>
      <c r="S13" s="60">
        <f>+Zal_1_WPF_wg_przeplywow!S18</f>
        <v>0</v>
      </c>
      <c r="T13" s="60">
        <f>+Zal_1_WPF_wg_przeplywow!T18</f>
        <v>0</v>
      </c>
      <c r="U13" s="60">
        <f>+Zal_1_WPF_wg_przeplywow!U18</f>
        <v>0</v>
      </c>
      <c r="V13" s="60">
        <f>+Zal_1_WPF_wg_przeplywow!V18</f>
        <v>0</v>
      </c>
      <c r="W13" s="60">
        <f>+Zal_1_WPF_wg_przeplywow!W18</f>
        <v>0</v>
      </c>
      <c r="X13" s="60">
        <f>+Zal_1_WPF_wg_przeplywow!X18</f>
        <v>0</v>
      </c>
      <c r="Y13" s="60">
        <f>+Zal_1_WPF_wg_przeplywow!Y18</f>
        <v>0</v>
      </c>
      <c r="Z13" s="60">
        <f>+Zal_1_WPF_wg_przeplywow!Z18</f>
        <v>0</v>
      </c>
      <c r="AA13" s="60">
        <f>+Zal_1_WPF_wg_przeplywow!AA18</f>
        <v>0</v>
      </c>
      <c r="AB13" s="60">
        <f>+Zal_1_WPF_wg_przeplywow!AB18</f>
        <v>0</v>
      </c>
      <c r="AC13" s="60">
        <f>+Zal_1_WPF_wg_przeplywow!AC18</f>
        <v>0</v>
      </c>
      <c r="AD13" s="60">
        <f>+Zal_1_WPF_wg_przeplywow!AD18</f>
        <v>0</v>
      </c>
      <c r="AE13" s="60">
        <f>+Zal_1_WPF_wg_przeplywow!AE18</f>
        <v>0</v>
      </c>
      <c r="AF13" s="60">
        <f>+Zal_1_WPF_wg_przeplywow!AF18</f>
        <v>0</v>
      </c>
      <c r="AG13" s="60">
        <f>+Zal_1_WPF_wg_przeplywow!AG18</f>
        <v>0</v>
      </c>
    </row>
    <row r="14" spans="1:255" s="2" customFormat="1" ht="15" thickBot="1">
      <c r="A14" s="41" t="s">
        <v>2</v>
      </c>
      <c r="B14" s="42" t="s">
        <v>45</v>
      </c>
      <c r="C14" s="43">
        <f>+Zal_1_WPF_wg_przeplywow!C80</f>
        <v>33346404</v>
      </c>
      <c r="D14" s="43">
        <f>+Zal_1_WPF_wg_przeplywow!D80</f>
        <v>33262206</v>
      </c>
      <c r="E14" s="43">
        <f>+Zal_1_WPF_wg_przeplywow!E80</f>
        <v>34710149</v>
      </c>
      <c r="F14" s="43">
        <f>+Zal_1_WPF_wg_przeplywow!F80</f>
        <v>36704633</v>
      </c>
      <c r="G14" s="43">
        <f>+Zal_1_WPF_wg_przeplywow!G80</f>
        <v>37532534</v>
      </c>
      <c r="H14" s="43">
        <f>+Zal_1_WPF_wg_przeplywow!H80</f>
        <v>0</v>
      </c>
      <c r="I14" s="43">
        <f>+Zal_1_WPF_wg_przeplywow!I80</f>
        <v>0</v>
      </c>
      <c r="J14" s="43">
        <f>+Zal_1_WPF_wg_przeplywow!J80</f>
        <v>0</v>
      </c>
      <c r="K14" s="43">
        <f>+Zal_1_WPF_wg_przeplywow!K80</f>
        <v>0</v>
      </c>
      <c r="L14" s="43">
        <f>+Zal_1_WPF_wg_przeplywow!L80</f>
        <v>0</v>
      </c>
      <c r="M14" s="43">
        <f>+Zal_1_WPF_wg_przeplywow!M80</f>
        <v>0</v>
      </c>
      <c r="N14" s="43">
        <f>+Zal_1_WPF_wg_przeplywow!N80</f>
        <v>0</v>
      </c>
      <c r="O14" s="43">
        <f>+Zal_1_WPF_wg_przeplywow!O80</f>
        <v>0</v>
      </c>
      <c r="P14" s="43">
        <f>+Zal_1_WPF_wg_przeplywow!P80</f>
        <v>0</v>
      </c>
      <c r="Q14" s="43">
        <f>+Zal_1_WPF_wg_przeplywow!Q80</f>
        <v>0</v>
      </c>
      <c r="R14" s="43">
        <f>+Zal_1_WPF_wg_przeplywow!R80</f>
        <v>0</v>
      </c>
      <c r="S14" s="43">
        <f>+Zal_1_WPF_wg_przeplywow!S80</f>
        <v>0</v>
      </c>
      <c r="T14" s="43">
        <f>+Zal_1_WPF_wg_przeplywow!T80</f>
        <v>0</v>
      </c>
      <c r="U14" s="43">
        <f>+Zal_1_WPF_wg_przeplywow!U80</f>
        <v>0</v>
      </c>
      <c r="V14" s="43">
        <f>+Zal_1_WPF_wg_przeplywow!V80</f>
        <v>0</v>
      </c>
      <c r="W14" s="43">
        <f>+Zal_1_WPF_wg_przeplywow!W80</f>
        <v>0</v>
      </c>
      <c r="X14" s="43">
        <f>+Zal_1_WPF_wg_przeplywow!X80</f>
        <v>0</v>
      </c>
      <c r="Y14" s="43">
        <f>+Zal_1_WPF_wg_przeplywow!Y80</f>
        <v>0</v>
      </c>
      <c r="Z14" s="43">
        <f>+Zal_1_WPF_wg_przeplywow!Z80</f>
        <v>0</v>
      </c>
      <c r="AA14" s="43">
        <f>+Zal_1_WPF_wg_przeplywow!AA80</f>
        <v>0</v>
      </c>
      <c r="AB14" s="43">
        <f>+Zal_1_WPF_wg_przeplywow!AB80</f>
        <v>0</v>
      </c>
      <c r="AC14" s="43">
        <f>+Zal_1_WPF_wg_przeplywow!AC80</f>
        <v>0</v>
      </c>
      <c r="AD14" s="43">
        <f>+Zal_1_WPF_wg_przeplywow!AD80</f>
        <v>0</v>
      </c>
      <c r="AE14" s="43">
        <f>+Zal_1_WPF_wg_przeplywow!AE80</f>
        <v>0</v>
      </c>
      <c r="AF14" s="43">
        <f>+Zal_1_WPF_wg_przeplywow!AF80</f>
        <v>0</v>
      </c>
      <c r="AG14" s="43">
        <f>+Zal_1_WPF_wg_przeplywow!AG80</f>
        <v>0</v>
      </c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</row>
    <row r="15" spans="1:255" s="18" customFormat="1" ht="14.25" outlineLevel="1">
      <c r="A15" s="49"/>
      <c r="B15" s="45" t="s">
        <v>60</v>
      </c>
      <c r="C15" s="50">
        <f>+Zal_1_WPF_wg_przeplywow!C77</f>
        <v>30607644</v>
      </c>
      <c r="D15" s="50">
        <f>+Zal_1_WPF_wg_przeplywow!D77</f>
        <v>32054316</v>
      </c>
      <c r="E15" s="50">
        <f>+Zal_1_WPF_wg_przeplywow!E77</f>
        <v>33086246</v>
      </c>
      <c r="F15" s="50">
        <f>+Zal_1_WPF_wg_przeplywow!F77</f>
        <v>34208024</v>
      </c>
      <c r="G15" s="50">
        <f>+Zal_1_WPF_wg_przeplywow!G77</f>
        <v>35614520</v>
      </c>
      <c r="H15" s="50">
        <f>+Zal_1_WPF_wg_przeplywow!H77</f>
        <v>0</v>
      </c>
      <c r="I15" s="50">
        <f>+Zal_1_WPF_wg_przeplywow!I77</f>
        <v>0</v>
      </c>
      <c r="J15" s="50">
        <f>+Zal_1_WPF_wg_przeplywow!J77</f>
        <v>0</v>
      </c>
      <c r="K15" s="50">
        <f>+Zal_1_WPF_wg_przeplywow!K77</f>
        <v>0</v>
      </c>
      <c r="L15" s="50">
        <f>+Zal_1_WPF_wg_przeplywow!L77</f>
        <v>0</v>
      </c>
      <c r="M15" s="50">
        <f>+Zal_1_WPF_wg_przeplywow!M77</f>
        <v>0</v>
      </c>
      <c r="N15" s="50">
        <f>+Zal_1_WPF_wg_przeplywow!N77</f>
        <v>0</v>
      </c>
      <c r="O15" s="50">
        <f>+Zal_1_WPF_wg_przeplywow!O77</f>
        <v>0</v>
      </c>
      <c r="P15" s="50">
        <f>+Zal_1_WPF_wg_przeplywow!P77</f>
        <v>0</v>
      </c>
      <c r="Q15" s="50">
        <f>+Zal_1_WPF_wg_przeplywow!Q77</f>
        <v>0</v>
      </c>
      <c r="R15" s="50">
        <f>+Zal_1_WPF_wg_przeplywow!R77</f>
        <v>0</v>
      </c>
      <c r="S15" s="50">
        <f>+Zal_1_WPF_wg_przeplywow!S77</f>
        <v>0</v>
      </c>
      <c r="T15" s="50">
        <f>+Zal_1_WPF_wg_przeplywow!T77</f>
        <v>0</v>
      </c>
      <c r="U15" s="50">
        <f>+Zal_1_WPF_wg_przeplywow!U77</f>
        <v>0</v>
      </c>
      <c r="V15" s="50">
        <f>+Zal_1_WPF_wg_przeplywow!V77</f>
        <v>0</v>
      </c>
      <c r="W15" s="50">
        <f>+Zal_1_WPF_wg_przeplywow!W77</f>
        <v>0</v>
      </c>
      <c r="X15" s="50">
        <f>+Zal_1_WPF_wg_przeplywow!X77</f>
        <v>0</v>
      </c>
      <c r="Y15" s="50">
        <f>+Zal_1_WPF_wg_przeplywow!Y77</f>
        <v>0</v>
      </c>
      <c r="Z15" s="50">
        <f>+Zal_1_WPF_wg_przeplywow!Z77</f>
        <v>0</v>
      </c>
      <c r="AA15" s="50">
        <f>+Zal_1_WPF_wg_przeplywow!AA77</f>
        <v>0</v>
      </c>
      <c r="AB15" s="50">
        <f>+Zal_1_WPF_wg_przeplywow!AB77</f>
        <v>0</v>
      </c>
      <c r="AC15" s="50">
        <f>+Zal_1_WPF_wg_przeplywow!AC77</f>
        <v>0</v>
      </c>
      <c r="AD15" s="50">
        <f>+Zal_1_WPF_wg_przeplywow!AD77</f>
        <v>0</v>
      </c>
      <c r="AE15" s="50">
        <f>+Zal_1_WPF_wg_przeplywow!AE77</f>
        <v>0</v>
      </c>
      <c r="AF15" s="50">
        <f>+Zal_1_WPF_wg_przeplywow!AF77</f>
        <v>0</v>
      </c>
      <c r="AG15" s="50">
        <f>+Zal_1_WPF_wg_przeplywow!AG77</f>
        <v>0</v>
      </c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</row>
    <row r="16" spans="1:33" ht="24" outlineLevel="2">
      <c r="A16" s="49"/>
      <c r="B16" s="47" t="s">
        <v>3</v>
      </c>
      <c r="C16" s="50">
        <f>+Zal_1_WPF_wg_przeplywow!C19</f>
        <v>30297644</v>
      </c>
      <c r="D16" s="50">
        <f>+Zal_1_WPF_wg_przeplywow!D19</f>
        <v>31854316</v>
      </c>
      <c r="E16" s="50">
        <f>+Zal_1_WPF_wg_przeplywow!E19</f>
        <v>32936246</v>
      </c>
      <c r="F16" s="50">
        <f>+Zal_1_WPF_wg_przeplywow!F19</f>
        <v>34208024</v>
      </c>
      <c r="G16" s="50">
        <f>+Zal_1_WPF_wg_przeplywow!G19</f>
        <v>35614520</v>
      </c>
      <c r="H16" s="50">
        <f>+Zal_1_WPF_wg_przeplywow!H19</f>
        <v>0</v>
      </c>
      <c r="I16" s="50">
        <f>+Zal_1_WPF_wg_przeplywow!I19</f>
        <v>0</v>
      </c>
      <c r="J16" s="50">
        <f>+Zal_1_WPF_wg_przeplywow!J19</f>
        <v>0</v>
      </c>
      <c r="K16" s="50">
        <f>+Zal_1_WPF_wg_przeplywow!K19</f>
        <v>0</v>
      </c>
      <c r="L16" s="50">
        <f>+Zal_1_WPF_wg_przeplywow!L19</f>
        <v>0</v>
      </c>
      <c r="M16" s="50">
        <f>+Zal_1_WPF_wg_przeplywow!M19</f>
        <v>0</v>
      </c>
      <c r="N16" s="50">
        <f>+Zal_1_WPF_wg_przeplywow!N19</f>
        <v>0</v>
      </c>
      <c r="O16" s="50">
        <f>+Zal_1_WPF_wg_przeplywow!O19</f>
        <v>0</v>
      </c>
      <c r="P16" s="50">
        <f>+Zal_1_WPF_wg_przeplywow!P19</f>
        <v>0</v>
      </c>
      <c r="Q16" s="50">
        <f>+Zal_1_WPF_wg_przeplywow!Q19</f>
        <v>0</v>
      </c>
      <c r="R16" s="50">
        <f>+Zal_1_WPF_wg_przeplywow!R19</f>
        <v>0</v>
      </c>
      <c r="S16" s="50">
        <f>+Zal_1_WPF_wg_przeplywow!S19</f>
        <v>0</v>
      </c>
      <c r="T16" s="50">
        <f>+Zal_1_WPF_wg_przeplywow!T19</f>
        <v>0</v>
      </c>
      <c r="U16" s="50">
        <f>+Zal_1_WPF_wg_przeplywow!U19</f>
        <v>0</v>
      </c>
      <c r="V16" s="50">
        <f>+Zal_1_WPF_wg_przeplywow!V19</f>
        <v>0</v>
      </c>
      <c r="W16" s="50">
        <f>+Zal_1_WPF_wg_przeplywow!W19</f>
        <v>0</v>
      </c>
      <c r="X16" s="50">
        <f>+Zal_1_WPF_wg_przeplywow!X19</f>
        <v>0</v>
      </c>
      <c r="Y16" s="50">
        <f>+Zal_1_WPF_wg_przeplywow!Y19</f>
        <v>0</v>
      </c>
      <c r="Z16" s="50">
        <f>+Zal_1_WPF_wg_przeplywow!Z19</f>
        <v>0</v>
      </c>
      <c r="AA16" s="50">
        <f>+Zal_1_WPF_wg_przeplywow!AA19</f>
        <v>0</v>
      </c>
      <c r="AB16" s="50">
        <f>+Zal_1_WPF_wg_przeplywow!AB19</f>
        <v>0</v>
      </c>
      <c r="AC16" s="50">
        <f>+Zal_1_WPF_wg_przeplywow!AC19</f>
        <v>0</v>
      </c>
      <c r="AD16" s="50">
        <f>+Zal_1_WPF_wg_przeplywow!AD19</f>
        <v>0</v>
      </c>
      <c r="AE16" s="50">
        <f>+Zal_1_WPF_wg_przeplywow!AE19</f>
        <v>0</v>
      </c>
      <c r="AF16" s="50">
        <f>+Zal_1_WPF_wg_przeplywow!AF19</f>
        <v>0</v>
      </c>
      <c r="AG16" s="50">
        <f>+Zal_1_WPF_wg_przeplywow!AG19</f>
        <v>0</v>
      </c>
    </row>
    <row r="17" spans="1:33" ht="14.25" outlineLevel="3">
      <c r="A17" s="44"/>
      <c r="B17" s="51" t="s">
        <v>136</v>
      </c>
      <c r="C17" s="46">
        <f>+Zal_1_WPF_wg_przeplywow!C22</f>
        <v>0</v>
      </c>
      <c r="D17" s="46">
        <f>+Zal_1_WPF_wg_przeplywow!D22</f>
        <v>0</v>
      </c>
      <c r="E17" s="46">
        <f>+Zal_1_WPF_wg_przeplywow!E22</f>
        <v>0</v>
      </c>
      <c r="F17" s="46">
        <f>+Zal_1_WPF_wg_przeplywow!F22</f>
        <v>0</v>
      </c>
      <c r="G17" s="46">
        <f>+Zal_1_WPF_wg_przeplywow!G22</f>
        <v>0</v>
      </c>
      <c r="H17" s="46">
        <f>+Zal_1_WPF_wg_przeplywow!H22</f>
        <v>0</v>
      </c>
      <c r="I17" s="46">
        <f>+Zal_1_WPF_wg_przeplywow!I22</f>
        <v>0</v>
      </c>
      <c r="J17" s="46">
        <f>+Zal_1_WPF_wg_przeplywow!J22</f>
        <v>0</v>
      </c>
      <c r="K17" s="46">
        <f>+Zal_1_WPF_wg_przeplywow!K22</f>
        <v>0</v>
      </c>
      <c r="L17" s="46">
        <f>+Zal_1_WPF_wg_przeplywow!L22</f>
        <v>0</v>
      </c>
      <c r="M17" s="46">
        <f>+Zal_1_WPF_wg_przeplywow!M22</f>
        <v>0</v>
      </c>
      <c r="N17" s="46">
        <f>+Zal_1_WPF_wg_przeplywow!N22</f>
        <v>0</v>
      </c>
      <c r="O17" s="46">
        <f>+Zal_1_WPF_wg_przeplywow!O22</f>
        <v>0</v>
      </c>
      <c r="P17" s="46">
        <f>+Zal_1_WPF_wg_przeplywow!P22</f>
        <v>0</v>
      </c>
      <c r="Q17" s="46">
        <f>+Zal_1_WPF_wg_przeplywow!Q22</f>
        <v>0</v>
      </c>
      <c r="R17" s="46">
        <f>+Zal_1_WPF_wg_przeplywow!R22</f>
        <v>0</v>
      </c>
      <c r="S17" s="46">
        <f>+Zal_1_WPF_wg_przeplywow!S22</f>
        <v>0</v>
      </c>
      <c r="T17" s="46">
        <f>+Zal_1_WPF_wg_przeplywow!T22</f>
        <v>0</v>
      </c>
      <c r="U17" s="46">
        <f>+Zal_1_WPF_wg_przeplywow!U22</f>
        <v>0</v>
      </c>
      <c r="V17" s="46">
        <f>+Zal_1_WPF_wg_przeplywow!V22</f>
        <v>0</v>
      </c>
      <c r="W17" s="46">
        <f>+Zal_1_WPF_wg_przeplywow!W22</f>
        <v>0</v>
      </c>
      <c r="X17" s="46">
        <f>+Zal_1_WPF_wg_przeplywow!X22</f>
        <v>0</v>
      </c>
      <c r="Y17" s="46">
        <f>+Zal_1_WPF_wg_przeplywow!Y22</f>
        <v>0</v>
      </c>
      <c r="Z17" s="46">
        <f>+Zal_1_WPF_wg_przeplywow!Z22</f>
        <v>0</v>
      </c>
      <c r="AA17" s="46">
        <f>+Zal_1_WPF_wg_przeplywow!AA22</f>
        <v>0</v>
      </c>
      <c r="AB17" s="46">
        <f>+Zal_1_WPF_wg_przeplywow!AB22</f>
        <v>0</v>
      </c>
      <c r="AC17" s="46">
        <f>+Zal_1_WPF_wg_przeplywow!AC22</f>
        <v>0</v>
      </c>
      <c r="AD17" s="46">
        <f>+Zal_1_WPF_wg_przeplywow!AD22</f>
        <v>0</v>
      </c>
      <c r="AE17" s="46">
        <f>+Zal_1_WPF_wg_przeplywow!AE22</f>
        <v>0</v>
      </c>
      <c r="AF17" s="46">
        <f>+Zal_1_WPF_wg_przeplywow!AF22</f>
        <v>0</v>
      </c>
      <c r="AG17" s="46">
        <f>+Zal_1_WPF_wg_przeplywow!AG22</f>
        <v>0</v>
      </c>
    </row>
    <row r="18" spans="1:33" ht="24" outlineLevel="3">
      <c r="A18" s="44"/>
      <c r="B18" s="52" t="s">
        <v>137</v>
      </c>
      <c r="C18" s="46">
        <f>+Zal_1_WPF_wg_przeplywow!C23</f>
        <v>0</v>
      </c>
      <c r="D18" s="46">
        <f>+Zal_1_WPF_wg_przeplywow!D23</f>
        <v>0</v>
      </c>
      <c r="E18" s="46">
        <f>+Zal_1_WPF_wg_przeplywow!E23</f>
        <v>0</v>
      </c>
      <c r="F18" s="46">
        <f>+Zal_1_WPF_wg_przeplywow!F23</f>
        <v>0</v>
      </c>
      <c r="G18" s="46">
        <f>+Zal_1_WPF_wg_przeplywow!G23</f>
        <v>0</v>
      </c>
      <c r="H18" s="46">
        <f>+Zal_1_WPF_wg_przeplywow!H23</f>
        <v>0</v>
      </c>
      <c r="I18" s="46">
        <f>+Zal_1_WPF_wg_przeplywow!I23</f>
        <v>0</v>
      </c>
      <c r="J18" s="46">
        <f>+Zal_1_WPF_wg_przeplywow!J23</f>
        <v>0</v>
      </c>
      <c r="K18" s="46">
        <f>+Zal_1_WPF_wg_przeplywow!K23</f>
        <v>0</v>
      </c>
      <c r="L18" s="46">
        <f>+Zal_1_WPF_wg_przeplywow!L23</f>
        <v>0</v>
      </c>
      <c r="M18" s="46">
        <f>+Zal_1_WPF_wg_przeplywow!M23</f>
        <v>0</v>
      </c>
      <c r="N18" s="46">
        <f>+Zal_1_WPF_wg_przeplywow!N23</f>
        <v>0</v>
      </c>
      <c r="O18" s="46">
        <f>+Zal_1_WPF_wg_przeplywow!O23</f>
        <v>0</v>
      </c>
      <c r="P18" s="46">
        <f>+Zal_1_WPF_wg_przeplywow!P23</f>
        <v>0</v>
      </c>
      <c r="Q18" s="46">
        <f>+Zal_1_WPF_wg_przeplywow!Q23</f>
        <v>0</v>
      </c>
      <c r="R18" s="46">
        <f>+Zal_1_WPF_wg_przeplywow!R23</f>
        <v>0</v>
      </c>
      <c r="S18" s="46">
        <f>+Zal_1_WPF_wg_przeplywow!S23</f>
        <v>0</v>
      </c>
      <c r="T18" s="46">
        <f>+Zal_1_WPF_wg_przeplywow!T23</f>
        <v>0</v>
      </c>
      <c r="U18" s="46">
        <f>+Zal_1_WPF_wg_przeplywow!U23</f>
        <v>0</v>
      </c>
      <c r="V18" s="46">
        <f>+Zal_1_WPF_wg_przeplywow!V23</f>
        <v>0</v>
      </c>
      <c r="W18" s="46">
        <f>+Zal_1_WPF_wg_przeplywow!W23</f>
        <v>0</v>
      </c>
      <c r="X18" s="46">
        <f>+Zal_1_WPF_wg_przeplywow!X23</f>
        <v>0</v>
      </c>
      <c r="Y18" s="46">
        <f>+Zal_1_WPF_wg_przeplywow!Y23</f>
        <v>0</v>
      </c>
      <c r="Z18" s="46">
        <f>+Zal_1_WPF_wg_przeplywow!Z23</f>
        <v>0</v>
      </c>
      <c r="AA18" s="46">
        <f>+Zal_1_WPF_wg_przeplywow!AA23</f>
        <v>0</v>
      </c>
      <c r="AB18" s="46">
        <f>+Zal_1_WPF_wg_przeplywow!AB23</f>
        <v>0</v>
      </c>
      <c r="AC18" s="46">
        <f>+Zal_1_WPF_wg_przeplywow!AC23</f>
        <v>0</v>
      </c>
      <c r="AD18" s="46">
        <f>+Zal_1_WPF_wg_przeplywow!AD23</f>
        <v>0</v>
      </c>
      <c r="AE18" s="46">
        <f>+Zal_1_WPF_wg_przeplywow!AE23</f>
        <v>0</v>
      </c>
      <c r="AF18" s="46">
        <f>+Zal_1_WPF_wg_przeplywow!AF23</f>
        <v>0</v>
      </c>
      <c r="AG18" s="46">
        <f>+Zal_1_WPF_wg_przeplywow!AG23</f>
        <v>0</v>
      </c>
    </row>
    <row r="19" spans="1:33" s="156" customFormat="1" ht="24" outlineLevel="3">
      <c r="A19" s="44"/>
      <c r="B19" s="51" t="s">
        <v>363</v>
      </c>
      <c r="C19" s="46">
        <f>+Zal_1_WPF_wg_przeplywow!C24</f>
        <v>0</v>
      </c>
      <c r="D19" s="46">
        <f>+Zal_1_WPF_wg_przeplywow!D24</f>
        <v>0</v>
      </c>
      <c r="E19" s="46">
        <f>+Zal_1_WPF_wg_przeplywow!E24</f>
        <v>0</v>
      </c>
      <c r="F19" s="46">
        <f>+Zal_1_WPF_wg_przeplywow!F24</f>
        <v>0</v>
      </c>
      <c r="G19" s="46">
        <f>+Zal_1_WPF_wg_przeplywow!G24</f>
        <v>0</v>
      </c>
      <c r="H19" s="46">
        <f>+Zal_1_WPF_wg_przeplywow!H24</f>
        <v>0</v>
      </c>
      <c r="I19" s="46">
        <f>+Zal_1_WPF_wg_przeplywow!I24</f>
        <v>0</v>
      </c>
      <c r="J19" s="46">
        <f>+Zal_1_WPF_wg_przeplywow!J24</f>
        <v>0</v>
      </c>
      <c r="K19" s="46">
        <f>+Zal_1_WPF_wg_przeplywow!K24</f>
        <v>0</v>
      </c>
      <c r="L19" s="46">
        <f>+Zal_1_WPF_wg_przeplywow!L24</f>
        <v>0</v>
      </c>
      <c r="M19" s="46">
        <f>+Zal_1_WPF_wg_przeplywow!M24</f>
        <v>0</v>
      </c>
      <c r="N19" s="46">
        <f>+Zal_1_WPF_wg_przeplywow!N24</f>
        <v>0</v>
      </c>
      <c r="O19" s="46">
        <f>+Zal_1_WPF_wg_przeplywow!O24</f>
        <v>0</v>
      </c>
      <c r="P19" s="46">
        <f>+Zal_1_WPF_wg_przeplywow!P24</f>
        <v>0</v>
      </c>
      <c r="Q19" s="46">
        <f>+Zal_1_WPF_wg_przeplywow!Q24</f>
        <v>0</v>
      </c>
      <c r="R19" s="46">
        <f>+Zal_1_WPF_wg_przeplywow!R24</f>
        <v>0</v>
      </c>
      <c r="S19" s="46">
        <f>+Zal_1_WPF_wg_przeplywow!S24</f>
        <v>0</v>
      </c>
      <c r="T19" s="46">
        <f>+Zal_1_WPF_wg_przeplywow!T24</f>
        <v>0</v>
      </c>
      <c r="U19" s="46">
        <f>+Zal_1_WPF_wg_przeplywow!U24</f>
        <v>0</v>
      </c>
      <c r="V19" s="46">
        <f>+Zal_1_WPF_wg_przeplywow!V24</f>
        <v>0</v>
      </c>
      <c r="W19" s="46">
        <f>+Zal_1_WPF_wg_przeplywow!W24</f>
        <v>0</v>
      </c>
      <c r="X19" s="46">
        <f>+Zal_1_WPF_wg_przeplywow!X24</f>
        <v>0</v>
      </c>
      <c r="Y19" s="46">
        <f>+Zal_1_WPF_wg_przeplywow!Y24</f>
        <v>0</v>
      </c>
      <c r="Z19" s="46">
        <f>+Zal_1_WPF_wg_przeplywow!Z24</f>
        <v>0</v>
      </c>
      <c r="AA19" s="46">
        <f>+Zal_1_WPF_wg_przeplywow!AA24</f>
        <v>0</v>
      </c>
      <c r="AB19" s="46">
        <f>+Zal_1_WPF_wg_przeplywow!AB24</f>
        <v>0</v>
      </c>
      <c r="AC19" s="46">
        <f>+Zal_1_WPF_wg_przeplywow!AC24</f>
        <v>0</v>
      </c>
      <c r="AD19" s="46">
        <f>+Zal_1_WPF_wg_przeplywow!AD24</f>
        <v>0</v>
      </c>
      <c r="AE19" s="46">
        <f>+Zal_1_WPF_wg_przeplywow!AE24</f>
        <v>0</v>
      </c>
      <c r="AF19" s="46">
        <f>+Zal_1_WPF_wg_przeplywow!AF24</f>
        <v>0</v>
      </c>
      <c r="AG19" s="46">
        <f>+Zal_1_WPF_wg_przeplywow!AG24</f>
        <v>0</v>
      </c>
    </row>
    <row r="20" spans="1:33" ht="24" outlineLevel="3">
      <c r="A20" s="44"/>
      <c r="B20" s="51" t="s">
        <v>365</v>
      </c>
      <c r="C20" s="50">
        <f>+Zal_1_WPF_wg_przeplywow!C26</f>
        <v>31500</v>
      </c>
      <c r="D20" s="50">
        <f>+Zal_1_WPF_wg_przeplywow!D26</f>
        <v>0</v>
      </c>
      <c r="E20" s="50">
        <f>+Zal_1_WPF_wg_przeplywow!E26</f>
        <v>0</v>
      </c>
      <c r="F20" s="50">
        <f>+Zal_1_WPF_wg_przeplywow!F26</f>
        <v>0</v>
      </c>
      <c r="G20" s="50">
        <f>+Zal_1_WPF_wg_przeplywow!G26</f>
        <v>0</v>
      </c>
      <c r="H20" s="50">
        <f>+Zal_1_WPF_wg_przeplywow!H26</f>
        <v>0</v>
      </c>
      <c r="I20" s="50">
        <f>+Zal_1_WPF_wg_przeplywow!I26</f>
        <v>0</v>
      </c>
      <c r="J20" s="50">
        <f>+Zal_1_WPF_wg_przeplywow!J26</f>
        <v>0</v>
      </c>
      <c r="K20" s="50">
        <f>+Zal_1_WPF_wg_przeplywow!K26</f>
        <v>0</v>
      </c>
      <c r="L20" s="50">
        <f>+Zal_1_WPF_wg_przeplywow!L26</f>
        <v>0</v>
      </c>
      <c r="M20" s="50">
        <f>+Zal_1_WPF_wg_przeplywow!M26</f>
        <v>0</v>
      </c>
      <c r="N20" s="50">
        <f>+Zal_1_WPF_wg_przeplywow!N26</f>
        <v>0</v>
      </c>
      <c r="O20" s="50">
        <f>+Zal_1_WPF_wg_przeplywow!O26</f>
        <v>0</v>
      </c>
      <c r="P20" s="50">
        <f>+Zal_1_WPF_wg_przeplywow!P26</f>
        <v>0</v>
      </c>
      <c r="Q20" s="50">
        <f>+Zal_1_WPF_wg_przeplywow!Q26</f>
        <v>0</v>
      </c>
      <c r="R20" s="50">
        <f>+Zal_1_WPF_wg_przeplywow!R26</f>
        <v>0</v>
      </c>
      <c r="S20" s="50">
        <f>+Zal_1_WPF_wg_przeplywow!S26</f>
        <v>0</v>
      </c>
      <c r="T20" s="50">
        <f>+Zal_1_WPF_wg_przeplywow!T26</f>
        <v>0</v>
      </c>
      <c r="U20" s="50">
        <f>+Zal_1_WPF_wg_przeplywow!U26</f>
        <v>0</v>
      </c>
      <c r="V20" s="50">
        <f>+Zal_1_WPF_wg_przeplywow!V26</f>
        <v>0</v>
      </c>
      <c r="W20" s="50">
        <f>+Zal_1_WPF_wg_przeplywow!W26</f>
        <v>0</v>
      </c>
      <c r="X20" s="50">
        <f>+Zal_1_WPF_wg_przeplywow!X26</f>
        <v>0</v>
      </c>
      <c r="Y20" s="50">
        <f>+Zal_1_WPF_wg_przeplywow!Y26</f>
        <v>0</v>
      </c>
      <c r="Z20" s="50">
        <f>+Zal_1_WPF_wg_przeplywow!Z26</f>
        <v>0</v>
      </c>
      <c r="AA20" s="50">
        <f>+Zal_1_WPF_wg_przeplywow!AA26</f>
        <v>0</v>
      </c>
      <c r="AB20" s="50">
        <f>+Zal_1_WPF_wg_przeplywow!AB26</f>
        <v>0</v>
      </c>
      <c r="AC20" s="50">
        <f>+Zal_1_WPF_wg_przeplywow!AC26</f>
        <v>0</v>
      </c>
      <c r="AD20" s="50">
        <f>+Zal_1_WPF_wg_przeplywow!AD26</f>
        <v>0</v>
      </c>
      <c r="AE20" s="50">
        <f>+Zal_1_WPF_wg_przeplywow!AE26</f>
        <v>0</v>
      </c>
      <c r="AF20" s="50">
        <f>+Zal_1_WPF_wg_przeplywow!AF26</f>
        <v>0</v>
      </c>
      <c r="AG20" s="50">
        <f>+Zal_1_WPF_wg_przeplywow!AG26</f>
        <v>0</v>
      </c>
    </row>
    <row r="21" spans="1:33" s="156" customFormat="1" ht="14.25" outlineLevel="3">
      <c r="A21" s="44"/>
      <c r="B21" s="52" t="s">
        <v>366</v>
      </c>
      <c r="C21" s="50">
        <f>+Zal_1_WPF_wg_przeplywow!C27</f>
        <v>26775</v>
      </c>
      <c r="D21" s="50">
        <f>+Zal_1_WPF_wg_przeplywow!D27</f>
        <v>0</v>
      </c>
      <c r="E21" s="50">
        <f>+Zal_1_WPF_wg_przeplywow!E27</f>
        <v>0</v>
      </c>
      <c r="F21" s="50">
        <f>+Zal_1_WPF_wg_przeplywow!F27</f>
        <v>0</v>
      </c>
      <c r="G21" s="50">
        <f>+Zal_1_WPF_wg_przeplywow!G27</f>
        <v>0</v>
      </c>
      <c r="H21" s="50">
        <f>+Zal_1_WPF_wg_przeplywow!H27</f>
        <v>0</v>
      </c>
      <c r="I21" s="50">
        <f>+Zal_1_WPF_wg_przeplywow!I27</f>
        <v>0</v>
      </c>
      <c r="J21" s="50">
        <f>+Zal_1_WPF_wg_przeplywow!J27</f>
        <v>0</v>
      </c>
      <c r="K21" s="50">
        <f>+Zal_1_WPF_wg_przeplywow!K27</f>
        <v>0</v>
      </c>
      <c r="L21" s="50">
        <f>+Zal_1_WPF_wg_przeplywow!L27</f>
        <v>0</v>
      </c>
      <c r="M21" s="50">
        <f>+Zal_1_WPF_wg_przeplywow!M27</f>
        <v>0</v>
      </c>
      <c r="N21" s="50">
        <f>+Zal_1_WPF_wg_przeplywow!N27</f>
        <v>0</v>
      </c>
      <c r="O21" s="50">
        <f>+Zal_1_WPF_wg_przeplywow!O27</f>
        <v>0</v>
      </c>
      <c r="P21" s="50">
        <f>+Zal_1_WPF_wg_przeplywow!P27</f>
        <v>0</v>
      </c>
      <c r="Q21" s="50">
        <f>+Zal_1_WPF_wg_przeplywow!Q27</f>
        <v>0</v>
      </c>
      <c r="R21" s="50">
        <f>+Zal_1_WPF_wg_przeplywow!R27</f>
        <v>0</v>
      </c>
      <c r="S21" s="50">
        <f>+Zal_1_WPF_wg_przeplywow!S27</f>
        <v>0</v>
      </c>
      <c r="T21" s="50">
        <f>+Zal_1_WPF_wg_przeplywow!T27</f>
        <v>0</v>
      </c>
      <c r="U21" s="50">
        <f>+Zal_1_WPF_wg_przeplywow!U27</f>
        <v>0</v>
      </c>
      <c r="V21" s="50">
        <f>+Zal_1_WPF_wg_przeplywow!V27</f>
        <v>0</v>
      </c>
      <c r="W21" s="50">
        <f>+Zal_1_WPF_wg_przeplywow!W27</f>
        <v>0</v>
      </c>
      <c r="X21" s="50">
        <f>+Zal_1_WPF_wg_przeplywow!X27</f>
        <v>0</v>
      </c>
      <c r="Y21" s="50">
        <f>+Zal_1_WPF_wg_przeplywow!Y27</f>
        <v>0</v>
      </c>
      <c r="Z21" s="50">
        <f>+Zal_1_WPF_wg_przeplywow!Z27</f>
        <v>0</v>
      </c>
      <c r="AA21" s="50">
        <f>+Zal_1_WPF_wg_przeplywow!AA27</f>
        <v>0</v>
      </c>
      <c r="AB21" s="50">
        <f>+Zal_1_WPF_wg_przeplywow!AB27</f>
        <v>0</v>
      </c>
      <c r="AC21" s="50">
        <f>+Zal_1_WPF_wg_przeplywow!AC27</f>
        <v>0</v>
      </c>
      <c r="AD21" s="50">
        <f>+Zal_1_WPF_wg_przeplywow!AD27</f>
        <v>0</v>
      </c>
      <c r="AE21" s="50">
        <f>+Zal_1_WPF_wg_przeplywow!AE27</f>
        <v>0</v>
      </c>
      <c r="AF21" s="50">
        <f>+Zal_1_WPF_wg_przeplywow!AF27</f>
        <v>0</v>
      </c>
      <c r="AG21" s="50">
        <f>+Zal_1_WPF_wg_przeplywow!AG27</f>
        <v>0</v>
      </c>
    </row>
    <row r="22" spans="1:33" ht="14.25" outlineLevel="2">
      <c r="A22" s="49"/>
      <c r="B22" s="51" t="s">
        <v>275</v>
      </c>
      <c r="C22" s="46">
        <f>+Zal_1_WPF_wg_przeplywow!C39</f>
        <v>310000</v>
      </c>
      <c r="D22" s="46">
        <f>+Zal_1_WPF_wg_przeplywow!D39</f>
        <v>200000</v>
      </c>
      <c r="E22" s="46">
        <f>+Zal_1_WPF_wg_przeplywow!E39</f>
        <v>150000</v>
      </c>
      <c r="F22" s="46">
        <f>+Zal_1_WPF_wg_przeplywow!F39</f>
        <v>0</v>
      </c>
      <c r="G22" s="46">
        <f>+Zal_1_WPF_wg_przeplywow!G39</f>
        <v>0</v>
      </c>
      <c r="H22" s="46">
        <f>+Zal_1_WPF_wg_przeplywow!H39</f>
        <v>0</v>
      </c>
      <c r="I22" s="46" t="str">
        <f>+Zal_1_WPF_wg_przeplywow!I39</f>
        <v> </v>
      </c>
      <c r="J22" s="46">
        <f>+Zal_1_WPF_wg_przeplywow!J39</f>
        <v>0</v>
      </c>
      <c r="K22" s="46">
        <f>+Zal_1_WPF_wg_przeplywow!K39</f>
        <v>0</v>
      </c>
      <c r="L22" s="46">
        <f>+Zal_1_WPF_wg_przeplywow!L39</f>
        <v>0</v>
      </c>
      <c r="M22" s="46">
        <f>+Zal_1_WPF_wg_przeplywow!M39</f>
        <v>0</v>
      </c>
      <c r="N22" s="46">
        <f>+Zal_1_WPF_wg_przeplywow!N39</f>
        <v>0</v>
      </c>
      <c r="O22" s="46">
        <f>+Zal_1_WPF_wg_przeplywow!O39</f>
        <v>0</v>
      </c>
      <c r="P22" s="46">
        <f>+Zal_1_WPF_wg_przeplywow!P39</f>
        <v>0</v>
      </c>
      <c r="Q22" s="46">
        <f>+Zal_1_WPF_wg_przeplywow!Q39</f>
        <v>0</v>
      </c>
      <c r="R22" s="46">
        <f>+Zal_1_WPF_wg_przeplywow!R39</f>
        <v>0</v>
      </c>
      <c r="S22" s="46">
        <f>+Zal_1_WPF_wg_przeplywow!S39</f>
        <v>0</v>
      </c>
      <c r="T22" s="46">
        <f>+Zal_1_WPF_wg_przeplywow!T39</f>
        <v>0</v>
      </c>
      <c r="U22" s="46">
        <f>+Zal_1_WPF_wg_przeplywow!U39</f>
        <v>0</v>
      </c>
      <c r="V22" s="46">
        <f>+Zal_1_WPF_wg_przeplywow!V39</f>
        <v>0</v>
      </c>
      <c r="W22" s="46">
        <f>+Zal_1_WPF_wg_przeplywow!W39</f>
        <v>0</v>
      </c>
      <c r="X22" s="46">
        <f>+Zal_1_WPF_wg_przeplywow!X39</f>
        <v>0</v>
      </c>
      <c r="Y22" s="46">
        <f>+Zal_1_WPF_wg_przeplywow!Y39</f>
        <v>0</v>
      </c>
      <c r="Z22" s="46">
        <f>+Zal_1_WPF_wg_przeplywow!Z39</f>
        <v>0</v>
      </c>
      <c r="AA22" s="46">
        <f>+Zal_1_WPF_wg_przeplywow!AA39</f>
        <v>0</v>
      </c>
      <c r="AB22" s="46">
        <f>+Zal_1_WPF_wg_przeplywow!AB39</f>
        <v>0</v>
      </c>
      <c r="AC22" s="46">
        <f>+Zal_1_WPF_wg_przeplywow!AC39</f>
        <v>0</v>
      </c>
      <c r="AD22" s="46">
        <f>+Zal_1_WPF_wg_przeplywow!AD39</f>
        <v>0</v>
      </c>
      <c r="AE22" s="46">
        <f>+Zal_1_WPF_wg_przeplywow!AE39</f>
        <v>0</v>
      </c>
      <c r="AF22" s="46">
        <f>+Zal_1_WPF_wg_przeplywow!AF39</f>
        <v>0</v>
      </c>
      <c r="AG22" s="46">
        <f>+Zal_1_WPF_wg_przeplywow!AG39</f>
        <v>0</v>
      </c>
    </row>
    <row r="23" spans="1:33" ht="14.25" outlineLevel="3">
      <c r="A23" s="49"/>
      <c r="B23" s="52" t="s">
        <v>368</v>
      </c>
      <c r="C23" s="46">
        <f>+Zal_1_WPF_wg_przeplywow!C40</f>
        <v>310000</v>
      </c>
      <c r="D23" s="46">
        <f>+Zal_1_WPF_wg_przeplywow!D40</f>
        <v>200000</v>
      </c>
      <c r="E23" s="46">
        <f>+Zal_1_WPF_wg_przeplywow!E40</f>
        <v>150000</v>
      </c>
      <c r="F23" s="46">
        <f>+Zal_1_WPF_wg_przeplywow!F40</f>
        <v>0</v>
      </c>
      <c r="G23" s="46">
        <f>+Zal_1_WPF_wg_przeplywow!G40</f>
        <v>0</v>
      </c>
      <c r="H23" s="46">
        <f>+Zal_1_WPF_wg_przeplywow!H40</f>
        <v>0</v>
      </c>
      <c r="I23" s="46">
        <f>+Zal_1_WPF_wg_przeplywow!I40</f>
        <v>0</v>
      </c>
      <c r="J23" s="46">
        <f>+Zal_1_WPF_wg_przeplywow!J40</f>
        <v>0</v>
      </c>
      <c r="K23" s="46">
        <f>+Zal_1_WPF_wg_przeplywow!K40</f>
        <v>0</v>
      </c>
      <c r="L23" s="46">
        <f>+Zal_1_WPF_wg_przeplywow!L40</f>
        <v>0</v>
      </c>
      <c r="M23" s="46">
        <f>+Zal_1_WPF_wg_przeplywow!M40</f>
        <v>0</v>
      </c>
      <c r="N23" s="46">
        <f>+Zal_1_WPF_wg_przeplywow!N40</f>
        <v>0</v>
      </c>
      <c r="O23" s="46">
        <f>+Zal_1_WPF_wg_przeplywow!O40</f>
        <v>0</v>
      </c>
      <c r="P23" s="46">
        <f>+Zal_1_WPF_wg_przeplywow!P40</f>
        <v>0</v>
      </c>
      <c r="Q23" s="46">
        <f>+Zal_1_WPF_wg_przeplywow!Q40</f>
        <v>0</v>
      </c>
      <c r="R23" s="46">
        <f>+Zal_1_WPF_wg_przeplywow!R40</f>
        <v>0</v>
      </c>
      <c r="S23" s="46">
        <f>+Zal_1_WPF_wg_przeplywow!S40</f>
        <v>0</v>
      </c>
      <c r="T23" s="46">
        <f>+Zal_1_WPF_wg_przeplywow!T40</f>
        <v>0</v>
      </c>
      <c r="U23" s="46">
        <f>+Zal_1_WPF_wg_przeplywow!U40</f>
        <v>0</v>
      </c>
      <c r="V23" s="46">
        <f>+Zal_1_WPF_wg_przeplywow!V40</f>
        <v>0</v>
      </c>
      <c r="W23" s="46">
        <f>+Zal_1_WPF_wg_przeplywow!W40</f>
        <v>0</v>
      </c>
      <c r="X23" s="46">
        <f>+Zal_1_WPF_wg_przeplywow!X40</f>
        <v>0</v>
      </c>
      <c r="Y23" s="46">
        <f>+Zal_1_WPF_wg_przeplywow!Y40</f>
        <v>0</v>
      </c>
      <c r="Z23" s="46">
        <f>+Zal_1_WPF_wg_przeplywow!Z40</f>
        <v>0</v>
      </c>
      <c r="AA23" s="46">
        <f>+Zal_1_WPF_wg_przeplywow!AA40</f>
        <v>0</v>
      </c>
      <c r="AB23" s="46">
        <f>+Zal_1_WPF_wg_przeplywow!AB40</f>
        <v>0</v>
      </c>
      <c r="AC23" s="46">
        <f>+Zal_1_WPF_wg_przeplywow!AC40</f>
        <v>0</v>
      </c>
      <c r="AD23" s="46">
        <f>+Zal_1_WPF_wg_przeplywow!AD40</f>
        <v>0</v>
      </c>
      <c r="AE23" s="46">
        <f>+Zal_1_WPF_wg_przeplywow!AE40</f>
        <v>0</v>
      </c>
      <c r="AF23" s="46">
        <f>+Zal_1_WPF_wg_przeplywow!AF40</f>
        <v>0</v>
      </c>
      <c r="AG23" s="46">
        <f>+Zal_1_WPF_wg_przeplywow!AG40</f>
        <v>0</v>
      </c>
    </row>
    <row r="24" spans="1:33" ht="14.25" outlineLevel="1">
      <c r="A24" s="49"/>
      <c r="B24" s="45" t="s">
        <v>17</v>
      </c>
      <c r="C24" s="50">
        <f>+Zal_1_WPF_wg_przeplywow!C43</f>
        <v>2738760</v>
      </c>
      <c r="D24" s="50">
        <f>+Zal_1_WPF_wg_przeplywow!D43</f>
        <v>1207890</v>
      </c>
      <c r="E24" s="50">
        <f>+Zal_1_WPF_wg_przeplywow!E43</f>
        <v>1623903</v>
      </c>
      <c r="F24" s="50">
        <f>+Zal_1_WPF_wg_przeplywow!F43</f>
        <v>2496609</v>
      </c>
      <c r="G24" s="50">
        <f>+Zal_1_WPF_wg_przeplywow!G43</f>
        <v>1918014</v>
      </c>
      <c r="H24" s="50">
        <f>+Zal_1_WPF_wg_przeplywow!H43</f>
        <v>0</v>
      </c>
      <c r="I24" s="50">
        <f>+Zal_1_WPF_wg_przeplywow!I43</f>
        <v>0</v>
      </c>
      <c r="J24" s="50">
        <f>+Zal_1_WPF_wg_przeplywow!J43</f>
        <v>0</v>
      </c>
      <c r="K24" s="50">
        <f>+Zal_1_WPF_wg_przeplywow!K43</f>
        <v>0</v>
      </c>
      <c r="L24" s="50">
        <f>+Zal_1_WPF_wg_przeplywow!L43</f>
        <v>0</v>
      </c>
      <c r="M24" s="50">
        <f>+Zal_1_WPF_wg_przeplywow!M43</f>
        <v>0</v>
      </c>
      <c r="N24" s="50">
        <f>+Zal_1_WPF_wg_przeplywow!N43</f>
        <v>0</v>
      </c>
      <c r="O24" s="50">
        <f>+Zal_1_WPF_wg_przeplywow!O43</f>
        <v>0</v>
      </c>
      <c r="P24" s="50">
        <f>+Zal_1_WPF_wg_przeplywow!P43</f>
        <v>0</v>
      </c>
      <c r="Q24" s="50">
        <f>+Zal_1_WPF_wg_przeplywow!Q43</f>
        <v>0</v>
      </c>
      <c r="R24" s="50">
        <f>+Zal_1_WPF_wg_przeplywow!R43</f>
        <v>0</v>
      </c>
      <c r="S24" s="50">
        <f>+Zal_1_WPF_wg_przeplywow!S43</f>
        <v>0</v>
      </c>
      <c r="T24" s="50">
        <f>+Zal_1_WPF_wg_przeplywow!T43</f>
        <v>0</v>
      </c>
      <c r="U24" s="50">
        <f>+Zal_1_WPF_wg_przeplywow!U43</f>
        <v>0</v>
      </c>
      <c r="V24" s="50">
        <f>+Zal_1_WPF_wg_przeplywow!V43</f>
        <v>0</v>
      </c>
      <c r="W24" s="50">
        <f>+Zal_1_WPF_wg_przeplywow!W43</f>
        <v>0</v>
      </c>
      <c r="X24" s="50">
        <f>+Zal_1_WPF_wg_przeplywow!X43</f>
        <v>0</v>
      </c>
      <c r="Y24" s="50">
        <f>+Zal_1_WPF_wg_przeplywow!Y43</f>
        <v>0</v>
      </c>
      <c r="Z24" s="50">
        <f>+Zal_1_WPF_wg_przeplywow!Z43</f>
        <v>0</v>
      </c>
      <c r="AA24" s="50">
        <f>+Zal_1_WPF_wg_przeplywow!AA43</f>
        <v>0</v>
      </c>
      <c r="AB24" s="50">
        <f>+Zal_1_WPF_wg_przeplywow!AB43</f>
        <v>0</v>
      </c>
      <c r="AC24" s="50">
        <f>+Zal_1_WPF_wg_przeplywow!AC43</f>
        <v>0</v>
      </c>
      <c r="AD24" s="50">
        <f>+Zal_1_WPF_wg_przeplywow!AD43</f>
        <v>0</v>
      </c>
      <c r="AE24" s="50">
        <f>+Zal_1_WPF_wg_przeplywow!AE43</f>
        <v>0</v>
      </c>
      <c r="AF24" s="50">
        <f>+Zal_1_WPF_wg_przeplywow!AF43</f>
        <v>0</v>
      </c>
      <c r="AG24" s="50">
        <f>+Zal_1_WPF_wg_przeplywow!AG43</f>
        <v>0</v>
      </c>
    </row>
    <row r="25" spans="1:33" ht="24" outlineLevel="2">
      <c r="A25" s="49"/>
      <c r="B25" s="47" t="s">
        <v>365</v>
      </c>
      <c r="C25" s="50">
        <f>+Zal_1_WPF_wg_przeplywow!C45</f>
        <v>0</v>
      </c>
      <c r="D25" s="50">
        <f>+Zal_1_WPF_wg_przeplywow!D45</f>
        <v>0</v>
      </c>
      <c r="E25" s="50">
        <f>+Zal_1_WPF_wg_przeplywow!E45</f>
        <v>0</v>
      </c>
      <c r="F25" s="50">
        <f>+Zal_1_WPF_wg_przeplywow!F45</f>
        <v>0</v>
      </c>
      <c r="G25" s="50">
        <f>+Zal_1_WPF_wg_przeplywow!G45</f>
        <v>0</v>
      </c>
      <c r="H25" s="50">
        <f>+Zal_1_WPF_wg_przeplywow!H45</f>
        <v>0</v>
      </c>
      <c r="I25" s="50">
        <f>+Zal_1_WPF_wg_przeplywow!I45</f>
        <v>0</v>
      </c>
      <c r="J25" s="50">
        <f>+Zal_1_WPF_wg_przeplywow!J45</f>
        <v>0</v>
      </c>
      <c r="K25" s="50">
        <f>+Zal_1_WPF_wg_przeplywow!K45</f>
        <v>0</v>
      </c>
      <c r="L25" s="50">
        <f>+Zal_1_WPF_wg_przeplywow!L45</f>
        <v>0</v>
      </c>
      <c r="M25" s="50">
        <f>+Zal_1_WPF_wg_przeplywow!M45</f>
        <v>0</v>
      </c>
      <c r="N25" s="50">
        <f>+Zal_1_WPF_wg_przeplywow!N45</f>
        <v>0</v>
      </c>
      <c r="O25" s="50">
        <f>+Zal_1_WPF_wg_przeplywow!O45</f>
        <v>0</v>
      </c>
      <c r="P25" s="50">
        <f>+Zal_1_WPF_wg_przeplywow!P45</f>
        <v>0</v>
      </c>
      <c r="Q25" s="50">
        <f>+Zal_1_WPF_wg_przeplywow!Q45</f>
        <v>0</v>
      </c>
      <c r="R25" s="50">
        <f>+Zal_1_WPF_wg_przeplywow!R45</f>
        <v>0</v>
      </c>
      <c r="S25" s="50">
        <f>+Zal_1_WPF_wg_przeplywow!S45</f>
        <v>0</v>
      </c>
      <c r="T25" s="50">
        <f>+Zal_1_WPF_wg_przeplywow!T45</f>
        <v>0</v>
      </c>
      <c r="U25" s="50">
        <f>+Zal_1_WPF_wg_przeplywow!U45</f>
        <v>0</v>
      </c>
      <c r="V25" s="50">
        <f>+Zal_1_WPF_wg_przeplywow!V45</f>
        <v>0</v>
      </c>
      <c r="W25" s="50">
        <f>+Zal_1_WPF_wg_przeplywow!W45</f>
        <v>0</v>
      </c>
      <c r="X25" s="50">
        <f>+Zal_1_WPF_wg_przeplywow!X45</f>
        <v>0</v>
      </c>
      <c r="Y25" s="50">
        <f>+Zal_1_WPF_wg_przeplywow!Y45</f>
        <v>0</v>
      </c>
      <c r="Z25" s="50">
        <f>+Zal_1_WPF_wg_przeplywow!Z45</f>
        <v>0</v>
      </c>
      <c r="AA25" s="50">
        <f>+Zal_1_WPF_wg_przeplywow!AA45</f>
        <v>0</v>
      </c>
      <c r="AB25" s="50">
        <f>+Zal_1_WPF_wg_przeplywow!AB45</f>
        <v>0</v>
      </c>
      <c r="AC25" s="50">
        <f>+Zal_1_WPF_wg_przeplywow!AC45</f>
        <v>0</v>
      </c>
      <c r="AD25" s="50">
        <f>+Zal_1_WPF_wg_przeplywow!AD45</f>
        <v>0</v>
      </c>
      <c r="AE25" s="50">
        <f>+Zal_1_WPF_wg_przeplywow!AE45</f>
        <v>0</v>
      </c>
      <c r="AF25" s="50">
        <f>+Zal_1_WPF_wg_przeplywow!AF45</f>
        <v>0</v>
      </c>
      <c r="AG25" s="50">
        <f>+Zal_1_WPF_wg_przeplywow!AG45</f>
        <v>0</v>
      </c>
    </row>
    <row r="26" spans="1:33" s="156" customFormat="1" ht="14.25" outlineLevel="2">
      <c r="A26" s="62"/>
      <c r="B26" s="213" t="s">
        <v>366</v>
      </c>
      <c r="C26" s="63">
        <f>+Zal_1_WPF_wg_przeplywow!C46</f>
        <v>0</v>
      </c>
      <c r="D26" s="63">
        <f>+Zal_1_WPF_wg_przeplywow!D46</f>
        <v>0</v>
      </c>
      <c r="E26" s="63">
        <f>+Zal_1_WPF_wg_przeplywow!E46</f>
        <v>0</v>
      </c>
      <c r="F26" s="63">
        <f>+Zal_1_WPF_wg_przeplywow!F46</f>
        <v>0</v>
      </c>
      <c r="G26" s="63">
        <f>+Zal_1_WPF_wg_przeplywow!G46</f>
        <v>0</v>
      </c>
      <c r="H26" s="63">
        <f>+Zal_1_WPF_wg_przeplywow!H46</f>
        <v>0</v>
      </c>
      <c r="I26" s="63">
        <f>+Zal_1_WPF_wg_przeplywow!I46</f>
        <v>0</v>
      </c>
      <c r="J26" s="63">
        <f>+Zal_1_WPF_wg_przeplywow!J46</f>
        <v>0</v>
      </c>
      <c r="K26" s="63">
        <f>+Zal_1_WPF_wg_przeplywow!K46</f>
        <v>0</v>
      </c>
      <c r="L26" s="63">
        <f>+Zal_1_WPF_wg_przeplywow!L46</f>
        <v>0</v>
      </c>
      <c r="M26" s="63">
        <f>+Zal_1_WPF_wg_przeplywow!M46</f>
        <v>0</v>
      </c>
      <c r="N26" s="63">
        <f>+Zal_1_WPF_wg_przeplywow!N46</f>
        <v>0</v>
      </c>
      <c r="O26" s="63">
        <f>+Zal_1_WPF_wg_przeplywow!O46</f>
        <v>0</v>
      </c>
      <c r="P26" s="63">
        <f>+Zal_1_WPF_wg_przeplywow!P46</f>
        <v>0</v>
      </c>
      <c r="Q26" s="63">
        <f>+Zal_1_WPF_wg_przeplywow!Q46</f>
        <v>0</v>
      </c>
      <c r="R26" s="63">
        <f>+Zal_1_WPF_wg_przeplywow!R46</f>
        <v>0</v>
      </c>
      <c r="S26" s="63">
        <f>+Zal_1_WPF_wg_przeplywow!S46</f>
        <v>0</v>
      </c>
      <c r="T26" s="63">
        <f>+Zal_1_WPF_wg_przeplywow!T46</f>
        <v>0</v>
      </c>
      <c r="U26" s="63">
        <f>+Zal_1_WPF_wg_przeplywow!U46</f>
        <v>0</v>
      </c>
      <c r="V26" s="63">
        <f>+Zal_1_WPF_wg_przeplywow!V46</f>
        <v>0</v>
      </c>
      <c r="W26" s="63">
        <f>+Zal_1_WPF_wg_przeplywow!W46</f>
        <v>0</v>
      </c>
      <c r="X26" s="63">
        <f>+Zal_1_WPF_wg_przeplywow!X46</f>
        <v>0</v>
      </c>
      <c r="Y26" s="63">
        <f>+Zal_1_WPF_wg_przeplywow!Y46</f>
        <v>0</v>
      </c>
      <c r="Z26" s="63">
        <f>+Zal_1_WPF_wg_przeplywow!Z46</f>
        <v>0</v>
      </c>
      <c r="AA26" s="63">
        <f>+Zal_1_WPF_wg_przeplywow!AA46</f>
        <v>0</v>
      </c>
      <c r="AB26" s="63">
        <f>+Zal_1_WPF_wg_przeplywow!AB46</f>
        <v>0</v>
      </c>
      <c r="AC26" s="63">
        <f>+Zal_1_WPF_wg_przeplywow!AC46</f>
        <v>0</v>
      </c>
      <c r="AD26" s="63">
        <f>+Zal_1_WPF_wg_przeplywow!AD46</f>
        <v>0</v>
      </c>
      <c r="AE26" s="63">
        <f>+Zal_1_WPF_wg_przeplywow!AE46</f>
        <v>0</v>
      </c>
      <c r="AF26" s="63">
        <f>+Zal_1_WPF_wg_przeplywow!AF46</f>
        <v>0</v>
      </c>
      <c r="AG26" s="63">
        <f>+Zal_1_WPF_wg_przeplywow!AG46</f>
        <v>0</v>
      </c>
    </row>
    <row r="27" spans="1:33" ht="14.25">
      <c r="A27" s="37" t="s">
        <v>6</v>
      </c>
      <c r="B27" s="38" t="s">
        <v>47</v>
      </c>
      <c r="C27" s="33">
        <f>+Zal_1_WPF_wg_przeplywow!C81</f>
        <v>614497</v>
      </c>
      <c r="D27" s="33">
        <f>+Zal_1_WPF_wg_przeplywow!D81</f>
        <v>1873920</v>
      </c>
      <c r="E27" s="33">
        <f>+Zal_1_WPF_wg_przeplywow!E81</f>
        <v>1196042</v>
      </c>
      <c r="F27" s="33">
        <f>+Zal_1_WPF_wg_przeplywow!F81</f>
        <v>0</v>
      </c>
      <c r="G27" s="33">
        <f>+Zal_1_WPF_wg_przeplywow!G81</f>
        <v>0</v>
      </c>
      <c r="H27" s="33">
        <f>+Zal_1_WPF_wg_przeplywow!H81</f>
        <v>0</v>
      </c>
      <c r="I27" s="33">
        <f>+Zal_1_WPF_wg_przeplywow!I81</f>
        <v>0</v>
      </c>
      <c r="J27" s="33">
        <f>+Zal_1_WPF_wg_przeplywow!J81</f>
        <v>0</v>
      </c>
      <c r="K27" s="33">
        <f>+Zal_1_WPF_wg_przeplywow!K81</f>
        <v>0</v>
      </c>
      <c r="L27" s="33">
        <f>+Zal_1_WPF_wg_przeplywow!L81</f>
        <v>0</v>
      </c>
      <c r="M27" s="33">
        <f>+Zal_1_WPF_wg_przeplywow!M81</f>
        <v>0</v>
      </c>
      <c r="N27" s="33">
        <f>+Zal_1_WPF_wg_przeplywow!N81</f>
        <v>0</v>
      </c>
      <c r="O27" s="33">
        <f>+Zal_1_WPF_wg_przeplywow!O81</f>
        <v>0</v>
      </c>
      <c r="P27" s="33">
        <f>+Zal_1_WPF_wg_przeplywow!P81</f>
        <v>0</v>
      </c>
      <c r="Q27" s="33">
        <f>+Zal_1_WPF_wg_przeplywow!Q81</f>
        <v>0</v>
      </c>
      <c r="R27" s="33">
        <f>+Zal_1_WPF_wg_przeplywow!R81</f>
        <v>0</v>
      </c>
      <c r="S27" s="33">
        <f>+Zal_1_WPF_wg_przeplywow!S81</f>
        <v>0</v>
      </c>
      <c r="T27" s="33">
        <f>+Zal_1_WPF_wg_przeplywow!T81</f>
        <v>0</v>
      </c>
      <c r="U27" s="33">
        <f>+Zal_1_WPF_wg_przeplywow!U81</f>
        <v>0</v>
      </c>
      <c r="V27" s="33">
        <f>+Zal_1_WPF_wg_przeplywow!V81</f>
        <v>0</v>
      </c>
      <c r="W27" s="33">
        <f>+Zal_1_WPF_wg_przeplywow!W81</f>
        <v>0</v>
      </c>
      <c r="X27" s="33">
        <f>+Zal_1_WPF_wg_przeplywow!X81</f>
        <v>0</v>
      </c>
      <c r="Y27" s="33">
        <f>+Zal_1_WPF_wg_przeplywow!Y81</f>
        <v>0</v>
      </c>
      <c r="Z27" s="33">
        <f>+Zal_1_WPF_wg_przeplywow!Z81</f>
        <v>0</v>
      </c>
      <c r="AA27" s="33">
        <f>+Zal_1_WPF_wg_przeplywow!AA81</f>
        <v>0</v>
      </c>
      <c r="AB27" s="33">
        <f>+Zal_1_WPF_wg_przeplywow!AB81</f>
        <v>0</v>
      </c>
      <c r="AC27" s="33">
        <f>+Zal_1_WPF_wg_przeplywow!AC81</f>
        <v>0</v>
      </c>
      <c r="AD27" s="33">
        <f>+Zal_1_WPF_wg_przeplywow!AD81</f>
        <v>0</v>
      </c>
      <c r="AE27" s="33">
        <f>+Zal_1_WPF_wg_przeplywow!AE81</f>
        <v>0</v>
      </c>
      <c r="AF27" s="33">
        <f>+Zal_1_WPF_wg_przeplywow!AF81</f>
        <v>0</v>
      </c>
      <c r="AG27" s="33">
        <f>+Zal_1_WPF_wg_przeplywow!AG81</f>
        <v>0</v>
      </c>
    </row>
    <row r="28" spans="1:255" s="28" customFormat="1" ht="14.25" outlineLevel="1">
      <c r="A28" s="105" t="s">
        <v>7</v>
      </c>
      <c r="B28" s="106" t="s">
        <v>48</v>
      </c>
      <c r="C28" s="43">
        <f>+Zal_1_WPF_wg_przeplywow!C78</f>
        <v>2612290</v>
      </c>
      <c r="D28" s="43">
        <f>+Zal_1_WPF_wg_przeplywow!D78</f>
        <v>2681810</v>
      </c>
      <c r="E28" s="43">
        <f>+Zal_1_WPF_wg_przeplywow!E78</f>
        <v>2419945</v>
      </c>
      <c r="F28" s="43">
        <f>+Zal_1_WPF_wg_przeplywow!F78</f>
        <v>2096609</v>
      </c>
      <c r="G28" s="43">
        <f>+Zal_1_WPF_wg_przeplywow!G78</f>
        <v>1518014</v>
      </c>
      <c r="H28" s="43">
        <f>+Zal_1_WPF_wg_przeplywow!H78</f>
        <v>0</v>
      </c>
      <c r="I28" s="43">
        <f>+Zal_1_WPF_wg_przeplywow!I78</f>
        <v>0</v>
      </c>
      <c r="J28" s="43">
        <f>+Zal_1_WPF_wg_przeplywow!J78</f>
        <v>0</v>
      </c>
      <c r="K28" s="43">
        <f>+Zal_1_WPF_wg_przeplywow!K78</f>
        <v>0</v>
      </c>
      <c r="L28" s="43">
        <f>+Zal_1_WPF_wg_przeplywow!L78</f>
        <v>0</v>
      </c>
      <c r="M28" s="43">
        <f>+Zal_1_WPF_wg_przeplywow!M78</f>
        <v>0</v>
      </c>
      <c r="N28" s="43">
        <f>+Zal_1_WPF_wg_przeplywow!N78</f>
        <v>0</v>
      </c>
      <c r="O28" s="43">
        <f>+Zal_1_WPF_wg_przeplywow!O78</f>
        <v>0</v>
      </c>
      <c r="P28" s="43">
        <f>+Zal_1_WPF_wg_przeplywow!P78</f>
        <v>0</v>
      </c>
      <c r="Q28" s="43">
        <f>+Zal_1_WPF_wg_przeplywow!Q78</f>
        <v>0</v>
      </c>
      <c r="R28" s="43">
        <f>+Zal_1_WPF_wg_przeplywow!R78</f>
        <v>0</v>
      </c>
      <c r="S28" s="43">
        <f>+Zal_1_WPF_wg_przeplywow!S78</f>
        <v>0</v>
      </c>
      <c r="T28" s="43">
        <f>+Zal_1_WPF_wg_przeplywow!T78</f>
        <v>0</v>
      </c>
      <c r="U28" s="43">
        <f>+Zal_1_WPF_wg_przeplywow!U78</f>
        <v>0</v>
      </c>
      <c r="V28" s="43">
        <f>+Zal_1_WPF_wg_przeplywow!V78</f>
        <v>0</v>
      </c>
      <c r="W28" s="43">
        <f>+Zal_1_WPF_wg_przeplywow!W78</f>
        <v>0</v>
      </c>
      <c r="X28" s="43">
        <f>+Zal_1_WPF_wg_przeplywow!X78</f>
        <v>0</v>
      </c>
      <c r="Y28" s="43">
        <f>+Zal_1_WPF_wg_przeplywow!Y78</f>
        <v>0</v>
      </c>
      <c r="Z28" s="43">
        <f>+Zal_1_WPF_wg_przeplywow!Z78</f>
        <v>0</v>
      </c>
      <c r="AA28" s="43">
        <f>+Zal_1_WPF_wg_przeplywow!AA78</f>
        <v>0</v>
      </c>
      <c r="AB28" s="43">
        <f>+Zal_1_WPF_wg_przeplywow!AB78</f>
        <v>0</v>
      </c>
      <c r="AC28" s="43">
        <f>+Zal_1_WPF_wg_przeplywow!AC78</f>
        <v>0</v>
      </c>
      <c r="AD28" s="43">
        <f>+Zal_1_WPF_wg_przeplywow!AD78</f>
        <v>0</v>
      </c>
      <c r="AE28" s="43">
        <f>+Zal_1_WPF_wg_przeplywow!AE78</f>
        <v>0</v>
      </c>
      <c r="AF28" s="43">
        <f>+Zal_1_WPF_wg_przeplywow!AF78</f>
        <v>0</v>
      </c>
      <c r="AG28" s="43">
        <f>+Zal_1_WPF_wg_przeplywow!AG78</f>
        <v>0</v>
      </c>
      <c r="AH28"/>
      <c r="AI28"/>
      <c r="AJ28"/>
      <c r="AK28"/>
      <c r="AL28"/>
      <c r="AM28"/>
      <c r="AN28"/>
      <c r="AO28"/>
      <c r="AP28"/>
      <c r="AQ28"/>
      <c r="AR28"/>
      <c r="AS28"/>
      <c r="AT28"/>
      <c r="AU28"/>
      <c r="AV28"/>
      <c r="AW28"/>
      <c r="AX28"/>
      <c r="AY28"/>
      <c r="AZ28"/>
      <c r="BA28"/>
      <c r="BB28"/>
      <c r="BC28"/>
      <c r="BD28"/>
      <c r="BE28"/>
      <c r="BF28"/>
      <c r="BG28"/>
      <c r="BH28"/>
      <c r="BI28"/>
      <c r="BJ28"/>
      <c r="BK28"/>
      <c r="BL28"/>
      <c r="BM28"/>
      <c r="BN28"/>
      <c r="BO28"/>
      <c r="BP28"/>
      <c r="BQ28"/>
      <c r="BR28"/>
      <c r="BS28"/>
      <c r="BT28"/>
      <c r="BU28"/>
      <c r="BV28"/>
      <c r="BW28"/>
      <c r="BX28"/>
      <c r="BY28"/>
      <c r="BZ28"/>
      <c r="CA28"/>
      <c r="CB28"/>
      <c r="CC28"/>
      <c r="CD28"/>
      <c r="CE28"/>
      <c r="CF28"/>
      <c r="CG28"/>
      <c r="CH28"/>
      <c r="CI28"/>
      <c r="CJ28"/>
      <c r="CK28"/>
      <c r="CL28"/>
      <c r="CM28"/>
      <c r="CN28"/>
      <c r="CO28"/>
      <c r="CP28"/>
      <c r="CQ28"/>
      <c r="CR28"/>
      <c r="CS28"/>
      <c r="CT28"/>
      <c r="CU28"/>
      <c r="CV28"/>
      <c r="CW28"/>
      <c r="CX28"/>
      <c r="CY28"/>
      <c r="CZ28"/>
      <c r="DA28"/>
      <c r="DB28"/>
      <c r="DC28"/>
      <c r="DD28"/>
      <c r="DE28"/>
      <c r="DF28"/>
      <c r="DG28"/>
      <c r="DH28"/>
      <c r="DI28"/>
      <c r="DJ28"/>
      <c r="DK28"/>
      <c r="DL28"/>
      <c r="DM28"/>
      <c r="DN28"/>
      <c r="DO28"/>
      <c r="DP28"/>
      <c r="DQ28"/>
      <c r="DR28"/>
      <c r="DS28"/>
      <c r="DT28"/>
      <c r="DU28"/>
      <c r="DV28"/>
      <c r="DW28"/>
      <c r="DX28"/>
      <c r="DY28"/>
      <c r="DZ28"/>
      <c r="EA28"/>
      <c r="EB28"/>
      <c r="EC28"/>
      <c r="ED28"/>
      <c r="EE28"/>
      <c r="EF28"/>
      <c r="EG28"/>
      <c r="EH28"/>
      <c r="EI28"/>
      <c r="EJ28"/>
      <c r="EK28"/>
      <c r="EL28"/>
      <c r="EM28"/>
      <c r="EN28"/>
      <c r="EO28"/>
      <c r="EP28"/>
      <c r="EQ28"/>
      <c r="ER28"/>
      <c r="ES28"/>
      <c r="ET28"/>
      <c r="EU28"/>
      <c r="EV28"/>
      <c r="EW28"/>
      <c r="EX28"/>
      <c r="EY28"/>
      <c r="EZ28"/>
      <c r="FA28"/>
      <c r="FB28"/>
      <c r="FC28"/>
      <c r="FD28"/>
      <c r="FE28"/>
      <c r="FF28"/>
      <c r="FG28"/>
      <c r="FH28"/>
      <c r="FI28"/>
      <c r="FJ28"/>
      <c r="FK28"/>
      <c r="FL28"/>
      <c r="FM28"/>
      <c r="FN28"/>
      <c r="FO28"/>
      <c r="FP28"/>
      <c r="FQ28"/>
      <c r="FR28"/>
      <c r="FS28"/>
      <c r="FT28"/>
      <c r="FU28"/>
      <c r="FV28"/>
      <c r="FW28"/>
      <c r="FX28"/>
      <c r="FY28"/>
      <c r="FZ28"/>
      <c r="GA28"/>
      <c r="GB28"/>
      <c r="GC28"/>
      <c r="GD28"/>
      <c r="GE28"/>
      <c r="GF28"/>
      <c r="GG28"/>
      <c r="GH28"/>
      <c r="GI28"/>
      <c r="GJ28"/>
      <c r="GK28"/>
      <c r="GL28"/>
      <c r="GM28"/>
      <c r="GN28"/>
      <c r="GO28"/>
      <c r="GP28"/>
      <c r="GQ28"/>
      <c r="GR28"/>
      <c r="GS28"/>
      <c r="GT28"/>
      <c r="GU28"/>
      <c r="GV28"/>
      <c r="GW28"/>
      <c r="GX28"/>
      <c r="GY28"/>
      <c r="GZ28"/>
      <c r="HA28"/>
      <c r="HB28"/>
      <c r="HC28"/>
      <c r="HD28"/>
      <c r="HE28"/>
      <c r="HF28"/>
      <c r="HG28"/>
      <c r="HH28"/>
      <c r="HI28"/>
      <c r="HJ28"/>
      <c r="HK28"/>
      <c r="HL28"/>
      <c r="HM28"/>
      <c r="HN28"/>
      <c r="HO28"/>
      <c r="HP28"/>
      <c r="HQ28"/>
      <c r="HR28"/>
      <c r="HS28"/>
      <c r="HT28"/>
      <c r="HU28"/>
      <c r="HV28"/>
      <c r="HW28"/>
      <c r="HX28"/>
      <c r="HY28"/>
      <c r="HZ28"/>
      <c r="IA28"/>
      <c r="IB28"/>
      <c r="IC28"/>
      <c r="ID28"/>
      <c r="IE28"/>
      <c r="IF28"/>
      <c r="IG28"/>
      <c r="IH28"/>
      <c r="II28"/>
      <c r="IJ28"/>
      <c r="IK28"/>
      <c r="IL28"/>
      <c r="IM28"/>
      <c r="IN28"/>
      <c r="IO28"/>
      <c r="IP28"/>
      <c r="IQ28"/>
      <c r="IR28"/>
      <c r="IS28"/>
      <c r="IT28"/>
      <c r="IU28"/>
    </row>
    <row r="29" spans="1:255" s="28" customFormat="1" ht="14.25" outlineLevel="1">
      <c r="A29" s="107"/>
      <c r="B29" s="108" t="s">
        <v>162</v>
      </c>
      <c r="C29" s="63">
        <f>+C10-C24</f>
        <v>-1997793</v>
      </c>
      <c r="D29" s="63">
        <f aca="true" t="shared" si="0" ref="D29:AG29">+D10-D24</f>
        <v>-807890</v>
      </c>
      <c r="E29" s="63">
        <f t="shared" si="0"/>
        <v>-1223903</v>
      </c>
      <c r="F29" s="63">
        <f t="shared" si="0"/>
        <v>-2096609</v>
      </c>
      <c r="G29" s="63">
        <f t="shared" si="0"/>
        <v>-1518014</v>
      </c>
      <c r="H29" s="63">
        <f t="shared" si="0"/>
        <v>0</v>
      </c>
      <c r="I29" s="63">
        <f t="shared" si="0"/>
        <v>0</v>
      </c>
      <c r="J29" s="63">
        <f t="shared" si="0"/>
        <v>0</v>
      </c>
      <c r="K29" s="63">
        <f t="shared" si="0"/>
        <v>0</v>
      </c>
      <c r="L29" s="63">
        <f t="shared" si="0"/>
        <v>0</v>
      </c>
      <c r="M29" s="63">
        <f t="shared" si="0"/>
        <v>0</v>
      </c>
      <c r="N29" s="63">
        <f t="shared" si="0"/>
        <v>0</v>
      </c>
      <c r="O29" s="63">
        <f t="shared" si="0"/>
        <v>0</v>
      </c>
      <c r="P29" s="63">
        <f t="shared" si="0"/>
        <v>0</v>
      </c>
      <c r="Q29" s="63">
        <f t="shared" si="0"/>
        <v>0</v>
      </c>
      <c r="R29" s="63">
        <f t="shared" si="0"/>
        <v>0</v>
      </c>
      <c r="S29" s="63">
        <f t="shared" si="0"/>
        <v>0</v>
      </c>
      <c r="T29" s="63">
        <f t="shared" si="0"/>
        <v>0</v>
      </c>
      <c r="U29" s="63">
        <f t="shared" si="0"/>
        <v>0</v>
      </c>
      <c r="V29" s="63">
        <f t="shared" si="0"/>
        <v>0</v>
      </c>
      <c r="W29" s="63">
        <f t="shared" si="0"/>
        <v>0</v>
      </c>
      <c r="X29" s="63">
        <f t="shared" si="0"/>
        <v>0</v>
      </c>
      <c r="Y29" s="63">
        <f t="shared" si="0"/>
        <v>0</v>
      </c>
      <c r="Z29" s="63">
        <f t="shared" si="0"/>
        <v>0</v>
      </c>
      <c r="AA29" s="63">
        <f t="shared" si="0"/>
        <v>0</v>
      </c>
      <c r="AB29" s="63">
        <f t="shared" si="0"/>
        <v>0</v>
      </c>
      <c r="AC29" s="63">
        <f t="shared" si="0"/>
        <v>0</v>
      </c>
      <c r="AD29" s="63">
        <f t="shared" si="0"/>
        <v>0</v>
      </c>
      <c r="AE29" s="63">
        <f t="shared" si="0"/>
        <v>0</v>
      </c>
      <c r="AF29" s="63">
        <f t="shared" si="0"/>
        <v>0</v>
      </c>
      <c r="AG29" s="63">
        <f t="shared" si="0"/>
        <v>0</v>
      </c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  <c r="DT29"/>
      <c r="DU29"/>
      <c r="DV29"/>
      <c r="DW29"/>
      <c r="DX29"/>
      <c r="DY29"/>
      <c r="DZ29"/>
      <c r="EA29"/>
      <c r="EB29"/>
      <c r="EC29"/>
      <c r="ED29"/>
      <c r="EE29"/>
      <c r="EF29"/>
      <c r="EG29"/>
      <c r="EH29"/>
      <c r="EI29"/>
      <c r="EJ29"/>
      <c r="EK29"/>
      <c r="EL29"/>
      <c r="EM29"/>
      <c r="EN29"/>
      <c r="EO29"/>
      <c r="EP29"/>
      <c r="EQ29"/>
      <c r="ER29"/>
      <c r="ES29"/>
      <c r="ET29"/>
      <c r="EU29"/>
      <c r="EV29"/>
      <c r="EW29"/>
      <c r="EX29"/>
      <c r="EY29"/>
      <c r="EZ29"/>
      <c r="FA29"/>
      <c r="FB29"/>
      <c r="FC29"/>
      <c r="FD29"/>
      <c r="FE29"/>
      <c r="FF29"/>
      <c r="FG29"/>
      <c r="FH29"/>
      <c r="FI29"/>
      <c r="FJ29"/>
      <c r="FK29"/>
      <c r="FL29"/>
      <c r="FM29"/>
      <c r="FN29"/>
      <c r="FO29"/>
      <c r="FP29"/>
      <c r="FQ29"/>
      <c r="FR29"/>
      <c r="FS29"/>
      <c r="FT29"/>
      <c r="FU29"/>
      <c r="FV29"/>
      <c r="FW29"/>
      <c r="FX29"/>
      <c r="FY29"/>
      <c r="FZ29"/>
      <c r="GA29"/>
      <c r="GB29"/>
      <c r="GC29"/>
      <c r="GD29"/>
      <c r="GE29"/>
      <c r="GF29"/>
      <c r="GG29"/>
      <c r="GH29"/>
      <c r="GI29"/>
      <c r="GJ29"/>
      <c r="GK29"/>
      <c r="GL29"/>
      <c r="GM29"/>
      <c r="GN29"/>
      <c r="GO29"/>
      <c r="GP29"/>
      <c r="GQ29"/>
      <c r="GR29"/>
      <c r="GS29"/>
      <c r="GT29"/>
      <c r="GU29"/>
      <c r="GV29"/>
      <c r="GW29"/>
      <c r="GX29"/>
      <c r="GY29"/>
      <c r="GZ29"/>
      <c r="HA29"/>
      <c r="HB29"/>
      <c r="HC29"/>
      <c r="HD29"/>
      <c r="HE29"/>
      <c r="HF29"/>
      <c r="HG29"/>
      <c r="HH29"/>
      <c r="HI29"/>
      <c r="HJ29"/>
      <c r="HK29"/>
      <c r="HL29"/>
      <c r="HM29"/>
      <c r="HN29"/>
      <c r="HO29"/>
      <c r="HP29"/>
      <c r="HQ29"/>
      <c r="HR29"/>
      <c r="HS29"/>
      <c r="HT29"/>
      <c r="HU29"/>
      <c r="HV29"/>
      <c r="HW29"/>
      <c r="HX29"/>
      <c r="HY29"/>
      <c r="HZ29"/>
      <c r="IA29"/>
      <c r="IB29"/>
      <c r="IC29"/>
      <c r="ID29"/>
      <c r="IE29"/>
      <c r="IF29"/>
      <c r="IG29"/>
      <c r="IH29"/>
      <c r="II29"/>
      <c r="IJ29"/>
      <c r="IK29"/>
      <c r="IL29"/>
      <c r="IM29"/>
      <c r="IN29"/>
      <c r="IO29"/>
      <c r="IP29"/>
      <c r="IQ29"/>
      <c r="IR29"/>
      <c r="IS29"/>
      <c r="IT29"/>
      <c r="IU29"/>
    </row>
    <row r="30" spans="1:33" ht="14.25">
      <c r="A30" s="41" t="s">
        <v>8</v>
      </c>
      <c r="B30" s="42" t="s">
        <v>49</v>
      </c>
      <c r="C30" s="43">
        <f>+Zal_1_WPF_wg_przeplywow!C82</f>
        <v>1110503</v>
      </c>
      <c r="D30" s="43">
        <f>+Zal_1_WPF_wg_przeplywow!D82</f>
        <v>0</v>
      </c>
      <c r="E30" s="43">
        <f>+Zal_1_WPF_wg_przeplywow!E82</f>
        <v>0</v>
      </c>
      <c r="F30" s="43">
        <f>+Zal_1_WPF_wg_przeplywow!F82</f>
        <v>0</v>
      </c>
      <c r="G30" s="43">
        <f>+Zal_1_WPF_wg_przeplywow!G82</f>
        <v>0</v>
      </c>
      <c r="H30" s="43">
        <f>+Zal_1_WPF_wg_przeplywow!H82</f>
        <v>0</v>
      </c>
      <c r="I30" s="43">
        <f>+Zal_1_WPF_wg_przeplywow!I82</f>
        <v>0</v>
      </c>
      <c r="J30" s="43">
        <f>+Zal_1_WPF_wg_przeplywow!J82</f>
        <v>0</v>
      </c>
      <c r="K30" s="43">
        <f>+Zal_1_WPF_wg_przeplywow!K82</f>
        <v>0</v>
      </c>
      <c r="L30" s="43">
        <f>+Zal_1_WPF_wg_przeplywow!L82</f>
        <v>0</v>
      </c>
      <c r="M30" s="43">
        <f>+Zal_1_WPF_wg_przeplywow!M82</f>
        <v>0</v>
      </c>
      <c r="N30" s="43">
        <f>+Zal_1_WPF_wg_przeplywow!N82</f>
        <v>0</v>
      </c>
      <c r="O30" s="43">
        <f>+Zal_1_WPF_wg_przeplywow!O82</f>
        <v>0</v>
      </c>
      <c r="P30" s="43">
        <f>+Zal_1_WPF_wg_przeplywow!P82</f>
        <v>0</v>
      </c>
      <c r="Q30" s="43">
        <f>+Zal_1_WPF_wg_przeplywow!Q82</f>
        <v>0</v>
      </c>
      <c r="R30" s="43">
        <f>+Zal_1_WPF_wg_przeplywow!R82</f>
        <v>0</v>
      </c>
      <c r="S30" s="43">
        <f>+Zal_1_WPF_wg_przeplywow!S82</f>
        <v>0</v>
      </c>
      <c r="T30" s="43">
        <f>+Zal_1_WPF_wg_przeplywow!T82</f>
        <v>0</v>
      </c>
      <c r="U30" s="43">
        <f>+Zal_1_WPF_wg_przeplywow!U82</f>
        <v>0</v>
      </c>
      <c r="V30" s="43">
        <f>+Zal_1_WPF_wg_przeplywow!V82</f>
        <v>0</v>
      </c>
      <c r="W30" s="43">
        <f>+Zal_1_WPF_wg_przeplywow!W82</f>
        <v>0</v>
      </c>
      <c r="X30" s="43">
        <f>+Zal_1_WPF_wg_przeplywow!X82</f>
        <v>0</v>
      </c>
      <c r="Y30" s="43">
        <f>+Zal_1_WPF_wg_przeplywow!Y82</f>
        <v>0</v>
      </c>
      <c r="Z30" s="43">
        <f>+Zal_1_WPF_wg_przeplywow!Z82</f>
        <v>0</v>
      </c>
      <c r="AA30" s="43">
        <f>+Zal_1_WPF_wg_przeplywow!AA82</f>
        <v>0</v>
      </c>
      <c r="AB30" s="43">
        <f>+Zal_1_WPF_wg_przeplywow!AB82</f>
        <v>0</v>
      </c>
      <c r="AC30" s="43">
        <f>+Zal_1_WPF_wg_przeplywow!AC82</f>
        <v>0</v>
      </c>
      <c r="AD30" s="43">
        <f>+Zal_1_WPF_wg_przeplywow!AD82</f>
        <v>0</v>
      </c>
      <c r="AE30" s="43">
        <f>+Zal_1_WPF_wg_przeplywow!AE82</f>
        <v>0</v>
      </c>
      <c r="AF30" s="43">
        <f>+Zal_1_WPF_wg_przeplywow!AF82</f>
        <v>0</v>
      </c>
      <c r="AG30" s="43">
        <f>+Zal_1_WPF_wg_przeplywow!AG82</f>
        <v>0</v>
      </c>
    </row>
    <row r="31" spans="1:33" ht="24" outlineLevel="1">
      <c r="A31" s="44"/>
      <c r="B31" s="45" t="s">
        <v>272</v>
      </c>
      <c r="C31" s="50">
        <f>+Zal_1_WPF_wg_przeplywow!C29</f>
        <v>0</v>
      </c>
      <c r="D31" s="50">
        <f>+Zal_1_WPF_wg_przeplywow!D29</f>
        <v>0</v>
      </c>
      <c r="E31" s="50">
        <f>+Zal_1_WPF_wg_przeplywow!E29</f>
        <v>0</v>
      </c>
      <c r="F31" s="50">
        <f>+Zal_1_WPF_wg_przeplywow!F29</f>
        <v>0</v>
      </c>
      <c r="G31" s="50">
        <f>+Zal_1_WPF_wg_przeplywow!G29</f>
        <v>0</v>
      </c>
      <c r="H31" s="50">
        <f>+Zal_1_WPF_wg_przeplywow!H29</f>
        <v>0</v>
      </c>
      <c r="I31" s="50">
        <f>+Zal_1_WPF_wg_przeplywow!I29</f>
        <v>0</v>
      </c>
      <c r="J31" s="50">
        <f>+Zal_1_WPF_wg_przeplywow!J29</f>
        <v>0</v>
      </c>
      <c r="K31" s="50">
        <f>+Zal_1_WPF_wg_przeplywow!K29</f>
        <v>0</v>
      </c>
      <c r="L31" s="50">
        <f>+Zal_1_WPF_wg_przeplywow!L29</f>
        <v>0</v>
      </c>
      <c r="M31" s="50">
        <f>+Zal_1_WPF_wg_przeplywow!M29</f>
        <v>0</v>
      </c>
      <c r="N31" s="50">
        <f>+Zal_1_WPF_wg_przeplywow!N29</f>
        <v>0</v>
      </c>
      <c r="O31" s="50">
        <f>+Zal_1_WPF_wg_przeplywow!O29</f>
        <v>0</v>
      </c>
      <c r="P31" s="50">
        <f>+Zal_1_WPF_wg_przeplywow!P29</f>
        <v>0</v>
      </c>
      <c r="Q31" s="50">
        <f>+Zal_1_WPF_wg_przeplywow!Q29</f>
        <v>0</v>
      </c>
      <c r="R31" s="50">
        <f>+Zal_1_WPF_wg_przeplywow!R29</f>
        <v>0</v>
      </c>
      <c r="S31" s="50">
        <f>+Zal_1_WPF_wg_przeplywow!S29</f>
        <v>0</v>
      </c>
      <c r="T31" s="50">
        <f>+Zal_1_WPF_wg_przeplywow!T29</f>
        <v>0</v>
      </c>
      <c r="U31" s="50">
        <f>+Zal_1_WPF_wg_przeplywow!U29</f>
        <v>0</v>
      </c>
      <c r="V31" s="50">
        <f>+Zal_1_WPF_wg_przeplywow!V29</f>
        <v>0</v>
      </c>
      <c r="W31" s="50">
        <f>+Zal_1_WPF_wg_przeplywow!W29</f>
        <v>0</v>
      </c>
      <c r="X31" s="50">
        <f>+Zal_1_WPF_wg_przeplywow!X29</f>
        <v>0</v>
      </c>
      <c r="Y31" s="50">
        <f>+Zal_1_WPF_wg_przeplywow!Y29</f>
        <v>0</v>
      </c>
      <c r="Z31" s="50">
        <f>+Zal_1_WPF_wg_przeplywow!Z29</f>
        <v>0</v>
      </c>
      <c r="AA31" s="50">
        <f>+Zal_1_WPF_wg_przeplywow!AA29</f>
        <v>0</v>
      </c>
      <c r="AB31" s="50">
        <f>+Zal_1_WPF_wg_przeplywow!AB29</f>
        <v>0</v>
      </c>
      <c r="AC31" s="50">
        <f>+Zal_1_WPF_wg_przeplywow!AC29</f>
        <v>0</v>
      </c>
      <c r="AD31" s="50">
        <f>+Zal_1_WPF_wg_przeplywow!AD29</f>
        <v>0</v>
      </c>
      <c r="AE31" s="50">
        <f>+Zal_1_WPF_wg_przeplywow!AE29</f>
        <v>0</v>
      </c>
      <c r="AF31" s="50">
        <f>+Zal_1_WPF_wg_przeplywow!AF29</f>
        <v>0</v>
      </c>
      <c r="AG31" s="50">
        <f>+Zal_1_WPF_wg_przeplywow!AG29</f>
        <v>0</v>
      </c>
    </row>
    <row r="32" spans="1:33" ht="14.25" outlineLevel="2">
      <c r="A32" s="44"/>
      <c r="B32" s="53" t="s">
        <v>61</v>
      </c>
      <c r="C32" s="46">
        <f>+Zal_1_WPF_wg_przeplywow!C30</f>
        <v>0</v>
      </c>
      <c r="D32" s="46">
        <f>+Zal_1_WPF_wg_przeplywow!D30</f>
        <v>0</v>
      </c>
      <c r="E32" s="46">
        <f>+Zal_1_WPF_wg_przeplywow!E30</f>
        <v>0</v>
      </c>
      <c r="F32" s="46">
        <f>+Zal_1_WPF_wg_przeplywow!F30</f>
        <v>0</v>
      </c>
      <c r="G32" s="46">
        <f>+Zal_1_WPF_wg_przeplywow!G30</f>
        <v>0</v>
      </c>
      <c r="H32" s="46">
        <f>+Zal_1_WPF_wg_przeplywow!H30</f>
        <v>0</v>
      </c>
      <c r="I32" s="46">
        <f>+Zal_1_WPF_wg_przeplywow!I30</f>
        <v>0</v>
      </c>
      <c r="J32" s="46">
        <f>+Zal_1_WPF_wg_przeplywow!J30</f>
        <v>0</v>
      </c>
      <c r="K32" s="46">
        <f>+Zal_1_WPF_wg_przeplywow!K30</f>
        <v>0</v>
      </c>
      <c r="L32" s="46">
        <f>+Zal_1_WPF_wg_przeplywow!L30</f>
        <v>0</v>
      </c>
      <c r="M32" s="46">
        <f>+Zal_1_WPF_wg_przeplywow!M30</f>
        <v>0</v>
      </c>
      <c r="N32" s="46">
        <f>+Zal_1_WPF_wg_przeplywow!N30</f>
        <v>0</v>
      </c>
      <c r="O32" s="46">
        <f>+Zal_1_WPF_wg_przeplywow!O30</f>
        <v>0</v>
      </c>
      <c r="P32" s="46">
        <f>+Zal_1_WPF_wg_przeplywow!P30</f>
        <v>0</v>
      </c>
      <c r="Q32" s="46">
        <f>+Zal_1_WPF_wg_przeplywow!Q30</f>
        <v>0</v>
      </c>
      <c r="R32" s="46">
        <f>+Zal_1_WPF_wg_przeplywow!R30</f>
        <v>0</v>
      </c>
      <c r="S32" s="46">
        <f>+Zal_1_WPF_wg_przeplywow!S30</f>
        <v>0</v>
      </c>
      <c r="T32" s="46">
        <f>+Zal_1_WPF_wg_przeplywow!T30</f>
        <v>0</v>
      </c>
      <c r="U32" s="46">
        <f>+Zal_1_WPF_wg_przeplywow!U30</f>
        <v>0</v>
      </c>
      <c r="V32" s="46">
        <f>+Zal_1_WPF_wg_przeplywow!V30</f>
        <v>0</v>
      </c>
      <c r="W32" s="46">
        <f>+Zal_1_WPF_wg_przeplywow!W30</f>
        <v>0</v>
      </c>
      <c r="X32" s="46">
        <f>+Zal_1_WPF_wg_przeplywow!X30</f>
        <v>0</v>
      </c>
      <c r="Y32" s="46">
        <f>+Zal_1_WPF_wg_przeplywow!Y30</f>
        <v>0</v>
      </c>
      <c r="Z32" s="46">
        <f>+Zal_1_WPF_wg_przeplywow!Z30</f>
        <v>0</v>
      </c>
      <c r="AA32" s="46">
        <f>+Zal_1_WPF_wg_przeplywow!AA30</f>
        <v>0</v>
      </c>
      <c r="AB32" s="46">
        <f>+Zal_1_WPF_wg_przeplywow!AB30</f>
        <v>0</v>
      </c>
      <c r="AC32" s="46">
        <f>+Zal_1_WPF_wg_przeplywow!AC30</f>
        <v>0</v>
      </c>
      <c r="AD32" s="46">
        <f>+Zal_1_WPF_wg_przeplywow!AD30</f>
        <v>0</v>
      </c>
      <c r="AE32" s="46">
        <f>+Zal_1_WPF_wg_przeplywow!AE30</f>
        <v>0</v>
      </c>
      <c r="AF32" s="46">
        <f>+Zal_1_WPF_wg_przeplywow!AF30</f>
        <v>0</v>
      </c>
      <c r="AG32" s="46">
        <f>+Zal_1_WPF_wg_przeplywow!AG30</f>
        <v>0</v>
      </c>
    </row>
    <row r="33" spans="1:33" s="156" customFormat="1" ht="24" outlineLevel="2">
      <c r="A33" s="44"/>
      <c r="B33" s="209" t="s">
        <v>369</v>
      </c>
      <c r="C33" s="46">
        <f>+Zal_1_WPF_wg_przeplywow!C31</f>
        <v>644902</v>
      </c>
      <c r="D33" s="46">
        <f>+Zal_1_WPF_wg_przeplywow!D31</f>
        <v>0</v>
      </c>
      <c r="E33" s="46">
        <f>+Zal_1_WPF_wg_przeplywow!E31</f>
        <v>0</v>
      </c>
      <c r="F33" s="46">
        <f>+Zal_1_WPF_wg_przeplywow!F31</f>
        <v>0</v>
      </c>
      <c r="G33" s="46">
        <f>+Zal_1_WPF_wg_przeplywow!G31</f>
        <v>0</v>
      </c>
      <c r="H33" s="46">
        <f>+Zal_1_WPF_wg_przeplywow!H31</f>
        <v>0</v>
      </c>
      <c r="I33" s="46">
        <f>+Zal_1_WPF_wg_przeplywow!I31</f>
        <v>0</v>
      </c>
      <c r="J33" s="46">
        <f>+Zal_1_WPF_wg_przeplywow!J31</f>
        <v>0</v>
      </c>
      <c r="K33" s="46">
        <f>+Zal_1_WPF_wg_przeplywow!K31</f>
        <v>0</v>
      </c>
      <c r="L33" s="46">
        <f>+Zal_1_WPF_wg_przeplywow!L31</f>
        <v>0</v>
      </c>
      <c r="M33" s="46">
        <f>+Zal_1_WPF_wg_przeplywow!M31</f>
        <v>0</v>
      </c>
      <c r="N33" s="46">
        <f>+Zal_1_WPF_wg_przeplywow!N31</f>
        <v>0</v>
      </c>
      <c r="O33" s="46">
        <f>+Zal_1_WPF_wg_przeplywow!O31</f>
        <v>0</v>
      </c>
      <c r="P33" s="46">
        <f>+Zal_1_WPF_wg_przeplywow!P31</f>
        <v>0</v>
      </c>
      <c r="Q33" s="46">
        <f>+Zal_1_WPF_wg_przeplywow!Q31</f>
        <v>0</v>
      </c>
      <c r="R33" s="46">
        <f>+Zal_1_WPF_wg_przeplywow!R31</f>
        <v>0</v>
      </c>
      <c r="S33" s="46">
        <f>+Zal_1_WPF_wg_przeplywow!S31</f>
        <v>0</v>
      </c>
      <c r="T33" s="46">
        <f>+Zal_1_WPF_wg_przeplywow!T31</f>
        <v>0</v>
      </c>
      <c r="U33" s="46">
        <f>+Zal_1_WPF_wg_przeplywow!U31</f>
        <v>0</v>
      </c>
      <c r="V33" s="46">
        <f>+Zal_1_WPF_wg_przeplywow!V31</f>
        <v>0</v>
      </c>
      <c r="W33" s="46">
        <f>+Zal_1_WPF_wg_przeplywow!W31</f>
        <v>0</v>
      </c>
      <c r="X33" s="46">
        <f>+Zal_1_WPF_wg_przeplywow!X31</f>
        <v>0</v>
      </c>
      <c r="Y33" s="46">
        <f>+Zal_1_WPF_wg_przeplywow!Y31</f>
        <v>0</v>
      </c>
      <c r="Z33" s="46">
        <f>+Zal_1_WPF_wg_przeplywow!Z31</f>
        <v>0</v>
      </c>
      <c r="AA33" s="46">
        <f>+Zal_1_WPF_wg_przeplywow!AA31</f>
        <v>0</v>
      </c>
      <c r="AB33" s="46">
        <f>+Zal_1_WPF_wg_przeplywow!AB31</f>
        <v>0</v>
      </c>
      <c r="AC33" s="46">
        <f>+Zal_1_WPF_wg_przeplywow!AC31</f>
        <v>0</v>
      </c>
      <c r="AD33" s="46">
        <f>+Zal_1_WPF_wg_przeplywow!AD31</f>
        <v>0</v>
      </c>
      <c r="AE33" s="46">
        <f>+Zal_1_WPF_wg_przeplywow!AE31</f>
        <v>0</v>
      </c>
      <c r="AF33" s="46">
        <f>+Zal_1_WPF_wg_przeplywow!AF31</f>
        <v>0</v>
      </c>
      <c r="AG33" s="46">
        <f>+Zal_1_WPF_wg_przeplywow!AG31</f>
        <v>0</v>
      </c>
    </row>
    <row r="34" spans="1:33" s="156" customFormat="1" ht="14.25" outlineLevel="2">
      <c r="A34" s="44"/>
      <c r="B34" s="53" t="s">
        <v>61</v>
      </c>
      <c r="C34" s="46">
        <f>+Zal_1_WPF_wg_przeplywow!C32</f>
        <v>0</v>
      </c>
      <c r="D34" s="46">
        <f>+Zal_1_WPF_wg_przeplywow!D32</f>
        <v>0</v>
      </c>
      <c r="E34" s="46">
        <f>+Zal_1_WPF_wg_przeplywow!E32</f>
        <v>0</v>
      </c>
      <c r="F34" s="46">
        <f>+Zal_1_WPF_wg_przeplywow!F32</f>
        <v>0</v>
      </c>
      <c r="G34" s="46">
        <f>+Zal_1_WPF_wg_przeplywow!G32</f>
        <v>0</v>
      </c>
      <c r="H34" s="46">
        <f>+Zal_1_WPF_wg_przeplywow!H32</f>
        <v>0</v>
      </c>
      <c r="I34" s="46">
        <f>+Zal_1_WPF_wg_przeplywow!I32</f>
        <v>0</v>
      </c>
      <c r="J34" s="46">
        <f>+Zal_1_WPF_wg_przeplywow!J32</f>
        <v>0</v>
      </c>
      <c r="K34" s="46">
        <f>+Zal_1_WPF_wg_przeplywow!K32</f>
        <v>0</v>
      </c>
      <c r="L34" s="46">
        <f>+Zal_1_WPF_wg_przeplywow!L32</f>
        <v>0</v>
      </c>
      <c r="M34" s="46">
        <f>+Zal_1_WPF_wg_przeplywow!M32</f>
        <v>0</v>
      </c>
      <c r="N34" s="46">
        <f>+Zal_1_WPF_wg_przeplywow!N32</f>
        <v>0</v>
      </c>
      <c r="O34" s="46">
        <f>+Zal_1_WPF_wg_przeplywow!O32</f>
        <v>0</v>
      </c>
      <c r="P34" s="46">
        <f>+Zal_1_WPF_wg_przeplywow!P32</f>
        <v>0</v>
      </c>
      <c r="Q34" s="46">
        <f>+Zal_1_WPF_wg_przeplywow!Q32</f>
        <v>0</v>
      </c>
      <c r="R34" s="46">
        <f>+Zal_1_WPF_wg_przeplywow!R32</f>
        <v>0</v>
      </c>
      <c r="S34" s="46">
        <f>+Zal_1_WPF_wg_przeplywow!S32</f>
        <v>0</v>
      </c>
      <c r="T34" s="46">
        <f>+Zal_1_WPF_wg_przeplywow!T32</f>
        <v>0</v>
      </c>
      <c r="U34" s="46">
        <f>+Zal_1_WPF_wg_przeplywow!U32</f>
        <v>0</v>
      </c>
      <c r="V34" s="46">
        <f>+Zal_1_WPF_wg_przeplywow!V32</f>
        <v>0</v>
      </c>
      <c r="W34" s="46">
        <f>+Zal_1_WPF_wg_przeplywow!W32</f>
        <v>0</v>
      </c>
      <c r="X34" s="46">
        <f>+Zal_1_WPF_wg_przeplywow!X32</f>
        <v>0</v>
      </c>
      <c r="Y34" s="46">
        <f>+Zal_1_WPF_wg_przeplywow!Y32</f>
        <v>0</v>
      </c>
      <c r="Z34" s="46">
        <f>+Zal_1_WPF_wg_przeplywow!Z32</f>
        <v>0</v>
      </c>
      <c r="AA34" s="46">
        <f>+Zal_1_WPF_wg_przeplywow!AA32</f>
        <v>0</v>
      </c>
      <c r="AB34" s="46">
        <f>+Zal_1_WPF_wg_przeplywow!AB32</f>
        <v>0</v>
      </c>
      <c r="AC34" s="46">
        <f>+Zal_1_WPF_wg_przeplywow!AC32</f>
        <v>0</v>
      </c>
      <c r="AD34" s="46">
        <f>+Zal_1_WPF_wg_przeplywow!AD32</f>
        <v>0</v>
      </c>
      <c r="AE34" s="46">
        <f>+Zal_1_WPF_wg_przeplywow!AE32</f>
        <v>0</v>
      </c>
      <c r="AF34" s="46">
        <f>+Zal_1_WPF_wg_przeplywow!AF32</f>
        <v>0</v>
      </c>
      <c r="AG34" s="46">
        <f>+Zal_1_WPF_wg_przeplywow!AG32</f>
        <v>0</v>
      </c>
    </row>
    <row r="35" spans="1:33" ht="14.25" outlineLevel="1">
      <c r="A35" s="44"/>
      <c r="B35" s="45" t="s">
        <v>62</v>
      </c>
      <c r="C35" s="50">
        <f>+Zal_1_WPF_wg_przeplywow!C47</f>
        <v>465601</v>
      </c>
      <c r="D35" s="50">
        <f>+Zal_1_WPF_wg_przeplywow!D47</f>
        <v>0</v>
      </c>
      <c r="E35" s="50">
        <f>+Zal_1_WPF_wg_przeplywow!E47</f>
        <v>0</v>
      </c>
      <c r="F35" s="50">
        <f>+Zal_1_WPF_wg_przeplywow!F47</f>
        <v>0</v>
      </c>
      <c r="G35" s="50">
        <f>+Zal_1_WPF_wg_przeplywow!G47</f>
        <v>0</v>
      </c>
      <c r="H35" s="50">
        <f>+Zal_1_WPF_wg_przeplywow!H47</f>
        <v>0</v>
      </c>
      <c r="I35" s="50">
        <f>+Zal_1_WPF_wg_przeplywow!I47</f>
        <v>0</v>
      </c>
      <c r="J35" s="50">
        <f>+Zal_1_WPF_wg_przeplywow!J47</f>
        <v>0</v>
      </c>
      <c r="K35" s="50">
        <f>+Zal_1_WPF_wg_przeplywow!K47</f>
        <v>0</v>
      </c>
      <c r="L35" s="50">
        <f>+Zal_1_WPF_wg_przeplywow!L47</f>
        <v>0</v>
      </c>
      <c r="M35" s="50">
        <f>+Zal_1_WPF_wg_przeplywow!M47</f>
        <v>0</v>
      </c>
      <c r="N35" s="50">
        <f>+Zal_1_WPF_wg_przeplywow!N47</f>
        <v>0</v>
      </c>
      <c r="O35" s="50">
        <f>+Zal_1_WPF_wg_przeplywow!O47</f>
        <v>0</v>
      </c>
      <c r="P35" s="50">
        <f>+Zal_1_WPF_wg_przeplywow!P47</f>
        <v>0</v>
      </c>
      <c r="Q35" s="50">
        <f>+Zal_1_WPF_wg_przeplywow!Q47</f>
        <v>0</v>
      </c>
      <c r="R35" s="50">
        <f>+Zal_1_WPF_wg_przeplywow!R47</f>
        <v>0</v>
      </c>
      <c r="S35" s="50">
        <f>+Zal_1_WPF_wg_przeplywow!S47</f>
        <v>0</v>
      </c>
      <c r="T35" s="50">
        <f>+Zal_1_WPF_wg_przeplywow!T47</f>
        <v>0</v>
      </c>
      <c r="U35" s="50">
        <f>+Zal_1_WPF_wg_przeplywow!U47</f>
        <v>0</v>
      </c>
      <c r="V35" s="50">
        <f>+Zal_1_WPF_wg_przeplywow!V47</f>
        <v>0</v>
      </c>
      <c r="W35" s="50">
        <f>+Zal_1_WPF_wg_przeplywow!W47</f>
        <v>0</v>
      </c>
      <c r="X35" s="50">
        <f>+Zal_1_WPF_wg_przeplywow!X47</f>
        <v>0</v>
      </c>
      <c r="Y35" s="50">
        <f>+Zal_1_WPF_wg_przeplywow!Y47</f>
        <v>0</v>
      </c>
      <c r="Z35" s="50">
        <f>+Zal_1_WPF_wg_przeplywow!Z47</f>
        <v>0</v>
      </c>
      <c r="AA35" s="50">
        <f>+Zal_1_WPF_wg_przeplywow!AA47</f>
        <v>0</v>
      </c>
      <c r="AB35" s="50">
        <f>+Zal_1_WPF_wg_przeplywow!AB47</f>
        <v>0</v>
      </c>
      <c r="AC35" s="50">
        <f>+Zal_1_WPF_wg_przeplywow!AC47</f>
        <v>0</v>
      </c>
      <c r="AD35" s="50">
        <f>+Zal_1_WPF_wg_przeplywow!AD47</f>
        <v>0</v>
      </c>
      <c r="AE35" s="50">
        <f>+Zal_1_WPF_wg_przeplywow!AE47</f>
        <v>0</v>
      </c>
      <c r="AF35" s="50">
        <f>+Zal_1_WPF_wg_przeplywow!AF47</f>
        <v>0</v>
      </c>
      <c r="AG35" s="50">
        <f>+Zal_1_WPF_wg_przeplywow!AG47</f>
        <v>0</v>
      </c>
    </row>
    <row r="36" spans="1:33" ht="14.25" outlineLevel="2">
      <c r="A36" s="44"/>
      <c r="B36" s="47" t="s">
        <v>63</v>
      </c>
      <c r="C36" s="50">
        <f>+Zal_1_WPF_wg_przeplywow!C48</f>
        <v>0</v>
      </c>
      <c r="D36" s="50">
        <f>+Zal_1_WPF_wg_przeplywow!D48</f>
        <v>0</v>
      </c>
      <c r="E36" s="50">
        <f>+Zal_1_WPF_wg_przeplywow!E48</f>
        <v>0</v>
      </c>
      <c r="F36" s="50">
        <f>+Zal_1_WPF_wg_przeplywow!F48</f>
        <v>0</v>
      </c>
      <c r="G36" s="50">
        <f>+Zal_1_WPF_wg_przeplywow!G48</f>
        <v>0</v>
      </c>
      <c r="H36" s="50">
        <f>+Zal_1_WPF_wg_przeplywow!H48</f>
        <v>0</v>
      </c>
      <c r="I36" s="50">
        <f>+Zal_1_WPF_wg_przeplywow!I48</f>
        <v>0</v>
      </c>
      <c r="J36" s="50">
        <f>+Zal_1_WPF_wg_przeplywow!J48</f>
        <v>0</v>
      </c>
      <c r="K36" s="50">
        <f>+Zal_1_WPF_wg_przeplywow!K48</f>
        <v>0</v>
      </c>
      <c r="L36" s="50">
        <f>+Zal_1_WPF_wg_przeplywow!L48</f>
        <v>0</v>
      </c>
      <c r="M36" s="50">
        <f>+Zal_1_WPF_wg_przeplywow!M48</f>
        <v>0</v>
      </c>
      <c r="N36" s="50">
        <f>+Zal_1_WPF_wg_przeplywow!N48</f>
        <v>0</v>
      </c>
      <c r="O36" s="50">
        <f>+Zal_1_WPF_wg_przeplywow!O48</f>
        <v>0</v>
      </c>
      <c r="P36" s="50">
        <f>+Zal_1_WPF_wg_przeplywow!P48</f>
        <v>0</v>
      </c>
      <c r="Q36" s="50">
        <f>+Zal_1_WPF_wg_przeplywow!Q48</f>
        <v>0</v>
      </c>
      <c r="R36" s="50">
        <f>+Zal_1_WPF_wg_przeplywow!R48</f>
        <v>0</v>
      </c>
      <c r="S36" s="50">
        <f>+Zal_1_WPF_wg_przeplywow!S48</f>
        <v>0</v>
      </c>
      <c r="T36" s="50">
        <f>+Zal_1_WPF_wg_przeplywow!T48</f>
        <v>0</v>
      </c>
      <c r="U36" s="50">
        <f>+Zal_1_WPF_wg_przeplywow!U48</f>
        <v>0</v>
      </c>
      <c r="V36" s="50">
        <f>+Zal_1_WPF_wg_przeplywow!V48</f>
        <v>0</v>
      </c>
      <c r="W36" s="50">
        <f>+Zal_1_WPF_wg_przeplywow!W48</f>
        <v>0</v>
      </c>
      <c r="X36" s="50">
        <f>+Zal_1_WPF_wg_przeplywow!X48</f>
        <v>0</v>
      </c>
      <c r="Y36" s="50">
        <f>+Zal_1_WPF_wg_przeplywow!Y48</f>
        <v>0</v>
      </c>
      <c r="Z36" s="50">
        <f>+Zal_1_WPF_wg_przeplywow!Z48</f>
        <v>0</v>
      </c>
      <c r="AA36" s="50">
        <f>+Zal_1_WPF_wg_przeplywow!AA48</f>
        <v>0</v>
      </c>
      <c r="AB36" s="50">
        <f>+Zal_1_WPF_wg_przeplywow!AB48</f>
        <v>0</v>
      </c>
      <c r="AC36" s="50">
        <f>+Zal_1_WPF_wg_przeplywow!AC48</f>
        <v>0</v>
      </c>
      <c r="AD36" s="50">
        <f>+Zal_1_WPF_wg_przeplywow!AD48</f>
        <v>0</v>
      </c>
      <c r="AE36" s="50">
        <f>+Zal_1_WPF_wg_przeplywow!AE48</f>
        <v>0</v>
      </c>
      <c r="AF36" s="50">
        <f>+Zal_1_WPF_wg_przeplywow!AF48</f>
        <v>0</v>
      </c>
      <c r="AG36" s="50">
        <f>+Zal_1_WPF_wg_przeplywow!AG48</f>
        <v>0</v>
      </c>
    </row>
    <row r="37" spans="1:33" ht="14.25" outlineLevel="1">
      <c r="A37" s="44"/>
      <c r="B37" s="45" t="s">
        <v>50</v>
      </c>
      <c r="C37" s="50">
        <f>+Zal_1_WPF_wg_przeplywow!C33</f>
        <v>0</v>
      </c>
      <c r="D37" s="50">
        <f>+Zal_1_WPF_wg_przeplywow!D33</f>
        <v>0</v>
      </c>
      <c r="E37" s="50">
        <f>+Zal_1_WPF_wg_przeplywow!E33</f>
        <v>0</v>
      </c>
      <c r="F37" s="50">
        <f>+Zal_1_WPF_wg_przeplywow!F33</f>
        <v>0</v>
      </c>
      <c r="G37" s="50">
        <f>+Zal_1_WPF_wg_przeplywow!G33</f>
        <v>0</v>
      </c>
      <c r="H37" s="50">
        <f>+Zal_1_WPF_wg_przeplywow!H33</f>
        <v>0</v>
      </c>
      <c r="I37" s="50">
        <f>+Zal_1_WPF_wg_przeplywow!I33</f>
        <v>0</v>
      </c>
      <c r="J37" s="50">
        <f>+Zal_1_WPF_wg_przeplywow!J33</f>
        <v>0</v>
      </c>
      <c r="K37" s="50">
        <f>+Zal_1_WPF_wg_przeplywow!K33</f>
        <v>0</v>
      </c>
      <c r="L37" s="50">
        <f>+Zal_1_WPF_wg_przeplywow!L33</f>
        <v>0</v>
      </c>
      <c r="M37" s="50">
        <f>+Zal_1_WPF_wg_przeplywow!M33</f>
        <v>0</v>
      </c>
      <c r="N37" s="50">
        <f>+Zal_1_WPF_wg_przeplywow!N33</f>
        <v>0</v>
      </c>
      <c r="O37" s="50">
        <f>+Zal_1_WPF_wg_przeplywow!O33</f>
        <v>0</v>
      </c>
      <c r="P37" s="50">
        <f>+Zal_1_WPF_wg_przeplywow!P33</f>
        <v>0</v>
      </c>
      <c r="Q37" s="50">
        <f>+Zal_1_WPF_wg_przeplywow!Q33</f>
        <v>0</v>
      </c>
      <c r="R37" s="50">
        <f>+Zal_1_WPF_wg_przeplywow!R33</f>
        <v>0</v>
      </c>
      <c r="S37" s="50">
        <f>+Zal_1_WPF_wg_przeplywow!S33</f>
        <v>0</v>
      </c>
      <c r="T37" s="50">
        <f>+Zal_1_WPF_wg_przeplywow!T33</f>
        <v>0</v>
      </c>
      <c r="U37" s="50">
        <f>+Zal_1_WPF_wg_przeplywow!U33</f>
        <v>0</v>
      </c>
      <c r="V37" s="50">
        <f>+Zal_1_WPF_wg_przeplywow!V33</f>
        <v>0</v>
      </c>
      <c r="W37" s="50">
        <f>+Zal_1_WPF_wg_przeplywow!W33</f>
        <v>0</v>
      </c>
      <c r="X37" s="50">
        <f>+Zal_1_WPF_wg_przeplywow!X33</f>
        <v>0</v>
      </c>
      <c r="Y37" s="50">
        <f>+Zal_1_WPF_wg_przeplywow!Y33</f>
        <v>0</v>
      </c>
      <c r="Z37" s="50">
        <f>+Zal_1_WPF_wg_przeplywow!Z33</f>
        <v>0</v>
      </c>
      <c r="AA37" s="50">
        <f>+Zal_1_WPF_wg_przeplywow!AA33</f>
        <v>0</v>
      </c>
      <c r="AB37" s="50">
        <f>+Zal_1_WPF_wg_przeplywow!AB33</f>
        <v>0</v>
      </c>
      <c r="AC37" s="50">
        <f>+Zal_1_WPF_wg_przeplywow!AC33</f>
        <v>0</v>
      </c>
      <c r="AD37" s="50">
        <f>+Zal_1_WPF_wg_przeplywow!AD33</f>
        <v>0</v>
      </c>
      <c r="AE37" s="50">
        <f>+Zal_1_WPF_wg_przeplywow!AE33</f>
        <v>0</v>
      </c>
      <c r="AF37" s="50">
        <f>+Zal_1_WPF_wg_przeplywow!AF33</f>
        <v>0</v>
      </c>
      <c r="AG37" s="50">
        <f>+Zal_1_WPF_wg_przeplywow!AG33</f>
        <v>0</v>
      </c>
    </row>
    <row r="38" spans="1:33" ht="14.25" outlineLevel="2">
      <c r="A38" s="58"/>
      <c r="B38" s="61" t="s">
        <v>63</v>
      </c>
      <c r="C38" s="63">
        <f>+Zal_1_WPF_wg_przeplywow!C34</f>
        <v>0</v>
      </c>
      <c r="D38" s="63">
        <f>+Zal_1_WPF_wg_przeplywow!D34</f>
        <v>0</v>
      </c>
      <c r="E38" s="63">
        <f>+Zal_1_WPF_wg_przeplywow!E34</f>
        <v>0</v>
      </c>
      <c r="F38" s="63">
        <f>+Zal_1_WPF_wg_przeplywow!F34</f>
        <v>0</v>
      </c>
      <c r="G38" s="63">
        <f>+Zal_1_WPF_wg_przeplywow!G34</f>
        <v>0</v>
      </c>
      <c r="H38" s="63">
        <f>+Zal_1_WPF_wg_przeplywow!H34</f>
        <v>0</v>
      </c>
      <c r="I38" s="63">
        <f>+Zal_1_WPF_wg_przeplywow!I34</f>
        <v>0</v>
      </c>
      <c r="J38" s="63">
        <f>+Zal_1_WPF_wg_przeplywow!J34</f>
        <v>0</v>
      </c>
      <c r="K38" s="63">
        <f>+Zal_1_WPF_wg_przeplywow!K34</f>
        <v>0</v>
      </c>
      <c r="L38" s="63">
        <f>+Zal_1_WPF_wg_przeplywow!L34</f>
        <v>0</v>
      </c>
      <c r="M38" s="63">
        <f>+Zal_1_WPF_wg_przeplywow!M34</f>
        <v>0</v>
      </c>
      <c r="N38" s="63">
        <f>+Zal_1_WPF_wg_przeplywow!N34</f>
        <v>0</v>
      </c>
      <c r="O38" s="63">
        <f>+Zal_1_WPF_wg_przeplywow!O34</f>
        <v>0</v>
      </c>
      <c r="P38" s="63">
        <f>+Zal_1_WPF_wg_przeplywow!P34</f>
        <v>0</v>
      </c>
      <c r="Q38" s="63">
        <f>+Zal_1_WPF_wg_przeplywow!Q34</f>
        <v>0</v>
      </c>
      <c r="R38" s="63">
        <f>+Zal_1_WPF_wg_przeplywow!R34</f>
        <v>0</v>
      </c>
      <c r="S38" s="63">
        <f>+Zal_1_WPF_wg_przeplywow!S34</f>
        <v>0</v>
      </c>
      <c r="T38" s="63">
        <f>+Zal_1_WPF_wg_przeplywow!T34</f>
        <v>0</v>
      </c>
      <c r="U38" s="63">
        <f>+Zal_1_WPF_wg_przeplywow!U34</f>
        <v>0</v>
      </c>
      <c r="V38" s="63">
        <f>+Zal_1_WPF_wg_przeplywow!V34</f>
        <v>0</v>
      </c>
      <c r="W38" s="63">
        <f>+Zal_1_WPF_wg_przeplywow!W34</f>
        <v>0</v>
      </c>
      <c r="X38" s="63">
        <f>+Zal_1_WPF_wg_przeplywow!X34</f>
        <v>0</v>
      </c>
      <c r="Y38" s="63">
        <f>+Zal_1_WPF_wg_przeplywow!Y34</f>
        <v>0</v>
      </c>
      <c r="Z38" s="63">
        <f>+Zal_1_WPF_wg_przeplywow!Z34</f>
        <v>0</v>
      </c>
      <c r="AA38" s="63">
        <f>+Zal_1_WPF_wg_przeplywow!AA34</f>
        <v>0</v>
      </c>
      <c r="AB38" s="63">
        <f>+Zal_1_WPF_wg_przeplywow!AB34</f>
        <v>0</v>
      </c>
      <c r="AC38" s="63">
        <f>+Zal_1_WPF_wg_przeplywow!AC34</f>
        <v>0</v>
      </c>
      <c r="AD38" s="63">
        <f>+Zal_1_WPF_wg_przeplywow!AD34</f>
        <v>0</v>
      </c>
      <c r="AE38" s="63">
        <f>+Zal_1_WPF_wg_przeplywow!AE34</f>
        <v>0</v>
      </c>
      <c r="AF38" s="63">
        <f>+Zal_1_WPF_wg_przeplywow!AF34</f>
        <v>0</v>
      </c>
      <c r="AG38" s="63">
        <f>+Zal_1_WPF_wg_przeplywow!AG34</f>
        <v>0</v>
      </c>
    </row>
    <row r="39" spans="1:33" ht="14.25">
      <c r="A39" s="41" t="s">
        <v>9</v>
      </c>
      <c r="B39" s="42" t="s">
        <v>51</v>
      </c>
      <c r="C39" s="43">
        <f>+Zal_1_WPF_wg_przeplywow!C83</f>
        <v>1725000</v>
      </c>
      <c r="D39" s="43">
        <f>+Zal_1_WPF_wg_przeplywow!D83</f>
        <v>1873920</v>
      </c>
      <c r="E39" s="43">
        <f>+Zal_1_WPF_wg_przeplywow!E83</f>
        <v>1196042</v>
      </c>
      <c r="F39" s="43">
        <f>+Zal_1_WPF_wg_przeplywow!F83</f>
        <v>0</v>
      </c>
      <c r="G39" s="43">
        <f>+Zal_1_WPF_wg_przeplywow!G83</f>
        <v>0</v>
      </c>
      <c r="H39" s="43">
        <f>+Zal_1_WPF_wg_przeplywow!H83</f>
        <v>0</v>
      </c>
      <c r="I39" s="43">
        <f>+Zal_1_WPF_wg_przeplywow!I83</f>
        <v>0</v>
      </c>
      <c r="J39" s="43">
        <f>+Zal_1_WPF_wg_przeplywow!J83</f>
        <v>0</v>
      </c>
      <c r="K39" s="43">
        <f>+Zal_1_WPF_wg_przeplywow!K83</f>
        <v>0</v>
      </c>
      <c r="L39" s="43">
        <f>+Zal_1_WPF_wg_przeplywow!L83</f>
        <v>0</v>
      </c>
      <c r="M39" s="43">
        <f>+Zal_1_WPF_wg_przeplywow!M83</f>
        <v>0</v>
      </c>
      <c r="N39" s="43">
        <f>+Zal_1_WPF_wg_przeplywow!N83</f>
        <v>0</v>
      </c>
      <c r="O39" s="43">
        <f>+Zal_1_WPF_wg_przeplywow!O83</f>
        <v>0</v>
      </c>
      <c r="P39" s="43">
        <f>+Zal_1_WPF_wg_przeplywow!P83</f>
        <v>0</v>
      </c>
      <c r="Q39" s="43">
        <f>+Zal_1_WPF_wg_przeplywow!Q83</f>
        <v>0</v>
      </c>
      <c r="R39" s="43">
        <f>+Zal_1_WPF_wg_przeplywow!R83</f>
        <v>0</v>
      </c>
      <c r="S39" s="43">
        <f>+Zal_1_WPF_wg_przeplywow!S83</f>
        <v>0</v>
      </c>
      <c r="T39" s="43">
        <f>+Zal_1_WPF_wg_przeplywow!T83</f>
        <v>0</v>
      </c>
      <c r="U39" s="43">
        <f>+Zal_1_WPF_wg_przeplywow!U83</f>
        <v>0</v>
      </c>
      <c r="V39" s="43">
        <f>+Zal_1_WPF_wg_przeplywow!V83</f>
        <v>0</v>
      </c>
      <c r="W39" s="43">
        <f>+Zal_1_WPF_wg_przeplywow!W83</f>
        <v>0</v>
      </c>
      <c r="X39" s="43">
        <f>+Zal_1_WPF_wg_przeplywow!X83</f>
        <v>0</v>
      </c>
      <c r="Y39" s="43">
        <f>+Zal_1_WPF_wg_przeplywow!Y83</f>
        <v>0</v>
      </c>
      <c r="Z39" s="43">
        <f>+Zal_1_WPF_wg_przeplywow!Z83</f>
        <v>0</v>
      </c>
      <c r="AA39" s="43">
        <f>+Zal_1_WPF_wg_przeplywow!AA83</f>
        <v>0</v>
      </c>
      <c r="AB39" s="43">
        <f>+Zal_1_WPF_wg_przeplywow!AB83</f>
        <v>0</v>
      </c>
      <c r="AC39" s="43">
        <f>+Zal_1_WPF_wg_przeplywow!AC83</f>
        <v>0</v>
      </c>
      <c r="AD39" s="43">
        <f>+Zal_1_WPF_wg_przeplywow!AD83</f>
        <v>0</v>
      </c>
      <c r="AE39" s="43">
        <f>+Zal_1_WPF_wg_przeplywow!AE83</f>
        <v>0</v>
      </c>
      <c r="AF39" s="43">
        <f>+Zal_1_WPF_wg_przeplywow!AF83</f>
        <v>0</v>
      </c>
      <c r="AG39" s="43">
        <f>+Zal_1_WPF_wg_przeplywow!AG83</f>
        <v>0</v>
      </c>
    </row>
    <row r="40" spans="1:33" ht="14.25" outlineLevel="1">
      <c r="A40" s="44"/>
      <c r="B40" s="45" t="s">
        <v>64</v>
      </c>
      <c r="C40" s="46">
        <f>+Zal_1_WPF_wg_przeplywow!C37</f>
        <v>1725000</v>
      </c>
      <c r="D40" s="46">
        <f>+Zal_1_WPF_wg_przeplywow!D37</f>
        <v>1873920</v>
      </c>
      <c r="E40" s="46">
        <f>+Zal_1_WPF_wg_przeplywow!E37</f>
        <v>1196042</v>
      </c>
      <c r="F40" s="46">
        <f>+Zal_1_WPF_wg_przeplywow!F37</f>
        <v>0</v>
      </c>
      <c r="G40" s="46">
        <f>+Zal_1_WPF_wg_przeplywow!G37</f>
        <v>0</v>
      </c>
      <c r="H40" s="46">
        <f>+Zal_1_WPF_wg_przeplywow!H37</f>
        <v>0</v>
      </c>
      <c r="I40" s="46">
        <f>+Zal_1_WPF_wg_przeplywow!I37</f>
        <v>0</v>
      </c>
      <c r="J40" s="46">
        <f>+Zal_1_WPF_wg_przeplywow!J37</f>
        <v>0</v>
      </c>
      <c r="K40" s="46">
        <f>+Zal_1_WPF_wg_przeplywow!K37</f>
        <v>0</v>
      </c>
      <c r="L40" s="46">
        <f>+Zal_1_WPF_wg_przeplywow!L37</f>
        <v>0</v>
      </c>
      <c r="M40" s="46">
        <f>+Zal_1_WPF_wg_przeplywow!M37</f>
        <v>0</v>
      </c>
      <c r="N40" s="46">
        <f>+Zal_1_WPF_wg_przeplywow!N37</f>
        <v>0</v>
      </c>
      <c r="O40" s="46">
        <f>+Zal_1_WPF_wg_przeplywow!O37</f>
        <v>0</v>
      </c>
      <c r="P40" s="46">
        <f>+Zal_1_WPF_wg_przeplywow!P37</f>
        <v>0</v>
      </c>
      <c r="Q40" s="46">
        <f>+Zal_1_WPF_wg_przeplywow!Q37</f>
        <v>0</v>
      </c>
      <c r="R40" s="46">
        <f>+Zal_1_WPF_wg_przeplywow!R37</f>
        <v>0</v>
      </c>
      <c r="S40" s="46">
        <f>+Zal_1_WPF_wg_przeplywow!S37</f>
        <v>0</v>
      </c>
      <c r="T40" s="46">
        <f>+Zal_1_WPF_wg_przeplywow!T37</f>
        <v>0</v>
      </c>
      <c r="U40" s="46">
        <f>+Zal_1_WPF_wg_przeplywow!U37</f>
        <v>0</v>
      </c>
      <c r="V40" s="46">
        <f>+Zal_1_WPF_wg_przeplywow!V37</f>
        <v>0</v>
      </c>
      <c r="W40" s="46">
        <f>+Zal_1_WPF_wg_przeplywow!W37</f>
        <v>0</v>
      </c>
      <c r="X40" s="46">
        <f>+Zal_1_WPF_wg_przeplywow!X37</f>
        <v>0</v>
      </c>
      <c r="Y40" s="46">
        <f>+Zal_1_WPF_wg_przeplywow!Y37</f>
        <v>0</v>
      </c>
      <c r="Z40" s="46">
        <f>+Zal_1_WPF_wg_przeplywow!Z37</f>
        <v>0</v>
      </c>
      <c r="AA40" s="46">
        <f>+Zal_1_WPF_wg_przeplywow!AA37</f>
        <v>0</v>
      </c>
      <c r="AB40" s="46">
        <f>+Zal_1_WPF_wg_przeplywow!AB37</f>
        <v>0</v>
      </c>
      <c r="AC40" s="46">
        <f>+Zal_1_WPF_wg_przeplywow!AC37</f>
        <v>0</v>
      </c>
      <c r="AD40" s="46">
        <f>+Zal_1_WPF_wg_przeplywow!AD37</f>
        <v>0</v>
      </c>
      <c r="AE40" s="46">
        <f>+Zal_1_WPF_wg_przeplywow!AE37</f>
        <v>0</v>
      </c>
      <c r="AF40" s="46">
        <f>+Zal_1_WPF_wg_przeplywow!AF37</f>
        <v>0</v>
      </c>
      <c r="AG40" s="46">
        <f>+Zal_1_WPF_wg_przeplywow!AG37</f>
        <v>0</v>
      </c>
    </row>
    <row r="41" spans="1:33" ht="24" outlineLevel="2">
      <c r="A41" s="44"/>
      <c r="B41" s="47" t="s">
        <v>65</v>
      </c>
      <c r="C41" s="46">
        <f>+Zal_1_WPF_wg_przeplywow!C38</f>
        <v>0</v>
      </c>
      <c r="D41" s="46">
        <f>+Zal_1_WPF_wg_przeplywow!D38</f>
        <v>0</v>
      </c>
      <c r="E41" s="46">
        <f>+Zal_1_WPF_wg_przeplywow!E38</f>
        <v>0</v>
      </c>
      <c r="F41" s="46">
        <f>+Zal_1_WPF_wg_przeplywow!F38</f>
        <v>0</v>
      </c>
      <c r="G41" s="46">
        <f>+Zal_1_WPF_wg_przeplywow!G38</f>
        <v>0</v>
      </c>
      <c r="H41" s="46">
        <f>+Zal_1_WPF_wg_przeplywow!H38</f>
        <v>0</v>
      </c>
      <c r="I41" s="46">
        <f>+Zal_1_WPF_wg_przeplywow!I38</f>
        <v>0</v>
      </c>
      <c r="J41" s="46">
        <f>+Zal_1_WPF_wg_przeplywow!J38</f>
        <v>0</v>
      </c>
      <c r="K41" s="46">
        <f>+Zal_1_WPF_wg_przeplywow!K38</f>
        <v>0</v>
      </c>
      <c r="L41" s="46">
        <f>+Zal_1_WPF_wg_przeplywow!L38</f>
        <v>0</v>
      </c>
      <c r="M41" s="46">
        <f>+Zal_1_WPF_wg_przeplywow!M38</f>
        <v>0</v>
      </c>
      <c r="N41" s="46">
        <f>+Zal_1_WPF_wg_przeplywow!N38</f>
        <v>0</v>
      </c>
      <c r="O41" s="46">
        <f>+Zal_1_WPF_wg_przeplywow!O38</f>
        <v>0</v>
      </c>
      <c r="P41" s="46">
        <f>+Zal_1_WPF_wg_przeplywow!P38</f>
        <v>0</v>
      </c>
      <c r="Q41" s="46">
        <f>+Zal_1_WPF_wg_przeplywow!Q38</f>
        <v>0</v>
      </c>
      <c r="R41" s="46">
        <f>+Zal_1_WPF_wg_przeplywow!R38</f>
        <v>0</v>
      </c>
      <c r="S41" s="46">
        <f>+Zal_1_WPF_wg_przeplywow!S38</f>
        <v>0</v>
      </c>
      <c r="T41" s="46">
        <f>+Zal_1_WPF_wg_przeplywow!T38</f>
        <v>0</v>
      </c>
      <c r="U41" s="46">
        <f>+Zal_1_WPF_wg_przeplywow!U38</f>
        <v>0</v>
      </c>
      <c r="V41" s="46">
        <f>+Zal_1_WPF_wg_przeplywow!V38</f>
        <v>0</v>
      </c>
      <c r="W41" s="46">
        <f>+Zal_1_WPF_wg_przeplywow!W38</f>
        <v>0</v>
      </c>
      <c r="X41" s="46">
        <f>+Zal_1_WPF_wg_przeplywow!X38</f>
        <v>0</v>
      </c>
      <c r="Y41" s="46">
        <f>+Zal_1_WPF_wg_przeplywow!Y38</f>
        <v>0</v>
      </c>
      <c r="Z41" s="46">
        <f>+Zal_1_WPF_wg_przeplywow!Z38</f>
        <v>0</v>
      </c>
      <c r="AA41" s="46">
        <f>+Zal_1_WPF_wg_przeplywow!AA38</f>
        <v>0</v>
      </c>
      <c r="AB41" s="46">
        <f>+Zal_1_WPF_wg_przeplywow!AB38</f>
        <v>0</v>
      </c>
      <c r="AC41" s="46">
        <f>+Zal_1_WPF_wg_przeplywow!AC38</f>
        <v>0</v>
      </c>
      <c r="AD41" s="46">
        <f>+Zal_1_WPF_wg_przeplywow!AD38</f>
        <v>0</v>
      </c>
      <c r="AE41" s="46">
        <f>+Zal_1_WPF_wg_przeplywow!AE38</f>
        <v>0</v>
      </c>
      <c r="AF41" s="46">
        <f>+Zal_1_WPF_wg_przeplywow!AF38</f>
        <v>0</v>
      </c>
      <c r="AG41" s="46">
        <f>+Zal_1_WPF_wg_przeplywow!AG38</f>
        <v>0</v>
      </c>
    </row>
    <row r="42" spans="1:33" ht="15" outlineLevel="1" thickBot="1">
      <c r="A42" s="58"/>
      <c r="B42" s="59" t="s">
        <v>14</v>
      </c>
      <c r="C42" s="63">
        <f>+Zal_1_WPF_wg_przeplywow!C41</f>
        <v>0</v>
      </c>
      <c r="D42" s="63">
        <f>+Zal_1_WPF_wg_przeplywow!D41</f>
        <v>0</v>
      </c>
      <c r="E42" s="63">
        <f>+Zal_1_WPF_wg_przeplywow!E41</f>
        <v>0</v>
      </c>
      <c r="F42" s="63">
        <f>+Zal_1_WPF_wg_przeplywow!F41</f>
        <v>0</v>
      </c>
      <c r="G42" s="63">
        <f>+Zal_1_WPF_wg_przeplywow!G41</f>
        <v>0</v>
      </c>
      <c r="H42" s="63">
        <f>+Zal_1_WPF_wg_przeplywow!H41</f>
        <v>0</v>
      </c>
      <c r="I42" s="63">
        <f>+Zal_1_WPF_wg_przeplywow!I41</f>
        <v>0</v>
      </c>
      <c r="J42" s="63">
        <f>+Zal_1_WPF_wg_przeplywow!J41</f>
        <v>0</v>
      </c>
      <c r="K42" s="63">
        <f>+Zal_1_WPF_wg_przeplywow!K41</f>
        <v>0</v>
      </c>
      <c r="L42" s="63">
        <f>+Zal_1_WPF_wg_przeplywow!L41</f>
        <v>0</v>
      </c>
      <c r="M42" s="63">
        <f>+Zal_1_WPF_wg_przeplywow!M41</f>
        <v>0</v>
      </c>
      <c r="N42" s="63">
        <f>+Zal_1_WPF_wg_przeplywow!N41</f>
        <v>0</v>
      </c>
      <c r="O42" s="63">
        <f>+Zal_1_WPF_wg_przeplywow!O41</f>
        <v>0</v>
      </c>
      <c r="P42" s="63">
        <f>+Zal_1_WPF_wg_przeplywow!P41</f>
        <v>0</v>
      </c>
      <c r="Q42" s="63">
        <f>+Zal_1_WPF_wg_przeplywow!Q41</f>
        <v>0</v>
      </c>
      <c r="R42" s="63">
        <f>+Zal_1_WPF_wg_przeplywow!R41</f>
        <v>0</v>
      </c>
      <c r="S42" s="63">
        <f>+Zal_1_WPF_wg_przeplywow!S41</f>
        <v>0</v>
      </c>
      <c r="T42" s="63">
        <f>+Zal_1_WPF_wg_przeplywow!T41</f>
        <v>0</v>
      </c>
      <c r="U42" s="63">
        <f>+Zal_1_WPF_wg_przeplywow!U41</f>
        <v>0</v>
      </c>
      <c r="V42" s="63">
        <f>+Zal_1_WPF_wg_przeplywow!V41</f>
        <v>0</v>
      </c>
      <c r="W42" s="63">
        <f>+Zal_1_WPF_wg_przeplywow!W41</f>
        <v>0</v>
      </c>
      <c r="X42" s="63">
        <f>+Zal_1_WPF_wg_przeplywow!X41</f>
        <v>0</v>
      </c>
      <c r="Y42" s="63">
        <f>+Zal_1_WPF_wg_przeplywow!Y41</f>
        <v>0</v>
      </c>
      <c r="Z42" s="63">
        <f>+Zal_1_WPF_wg_przeplywow!Z41</f>
        <v>0</v>
      </c>
      <c r="AA42" s="63">
        <f>+Zal_1_WPF_wg_przeplywow!AA41</f>
        <v>0</v>
      </c>
      <c r="AB42" s="63">
        <f>+Zal_1_WPF_wg_przeplywow!AB41</f>
        <v>0</v>
      </c>
      <c r="AC42" s="63">
        <f>+Zal_1_WPF_wg_przeplywow!AC41</f>
        <v>0</v>
      </c>
      <c r="AD42" s="63">
        <f>+Zal_1_WPF_wg_przeplywow!AD41</f>
        <v>0</v>
      </c>
      <c r="AE42" s="63">
        <f>+Zal_1_WPF_wg_przeplywow!AE41</f>
        <v>0</v>
      </c>
      <c r="AF42" s="63">
        <f>+Zal_1_WPF_wg_przeplywow!AF41</f>
        <v>0</v>
      </c>
      <c r="AG42" s="63">
        <f>+Zal_1_WPF_wg_przeplywow!AG41</f>
        <v>0</v>
      </c>
    </row>
    <row r="43" spans="1:255" s="18" customFormat="1" ht="14.25">
      <c r="A43" s="41" t="s">
        <v>10</v>
      </c>
      <c r="B43" s="42" t="s">
        <v>66</v>
      </c>
      <c r="C43" s="43">
        <f>+Zal_1_WPF_wg_przeplywow!C50</f>
        <v>3069962</v>
      </c>
      <c r="D43" s="43">
        <f>+Zal_1_WPF_wg_przeplywow!D50</f>
        <v>1196042</v>
      </c>
      <c r="E43" s="43">
        <f>+Zal_1_WPF_wg_przeplywow!E50</f>
        <v>0</v>
      </c>
      <c r="F43" s="43">
        <f>+Zal_1_WPF_wg_przeplywow!F50</f>
        <v>0</v>
      </c>
      <c r="G43" s="43">
        <f>+Zal_1_WPF_wg_przeplywow!G50</f>
        <v>0</v>
      </c>
      <c r="H43" s="43">
        <f>+Zal_1_WPF_wg_przeplywow!H50</f>
        <v>0</v>
      </c>
      <c r="I43" s="43">
        <f>+Zal_1_WPF_wg_przeplywow!I50</f>
        <v>0</v>
      </c>
      <c r="J43" s="43">
        <f>+Zal_1_WPF_wg_przeplywow!J50</f>
        <v>0</v>
      </c>
      <c r="K43" s="43">
        <f>+Zal_1_WPF_wg_przeplywow!K50</f>
        <v>0</v>
      </c>
      <c r="L43" s="43">
        <f>+Zal_1_WPF_wg_przeplywow!L50</f>
        <v>0</v>
      </c>
      <c r="M43" s="43">
        <f>+Zal_1_WPF_wg_przeplywow!M50</f>
        <v>0</v>
      </c>
      <c r="N43" s="43">
        <f>+Zal_1_WPF_wg_przeplywow!N50</f>
        <v>0</v>
      </c>
      <c r="O43" s="43">
        <f>+Zal_1_WPF_wg_przeplywow!O50</f>
        <v>0</v>
      </c>
      <c r="P43" s="43">
        <f>+Zal_1_WPF_wg_przeplywow!P50</f>
        <v>0</v>
      </c>
      <c r="Q43" s="43">
        <f>+Zal_1_WPF_wg_przeplywow!Q50</f>
        <v>0</v>
      </c>
      <c r="R43" s="43">
        <f>+Zal_1_WPF_wg_przeplywow!R50</f>
        <v>0</v>
      </c>
      <c r="S43" s="43">
        <f>+Zal_1_WPF_wg_przeplywow!S50</f>
        <v>0</v>
      </c>
      <c r="T43" s="43">
        <f>+Zal_1_WPF_wg_przeplywow!T50</f>
        <v>0</v>
      </c>
      <c r="U43" s="43">
        <f>+Zal_1_WPF_wg_przeplywow!U50</f>
        <v>0</v>
      </c>
      <c r="V43" s="43">
        <f>+Zal_1_WPF_wg_przeplywow!V50</f>
        <v>0</v>
      </c>
      <c r="W43" s="43">
        <f>+Zal_1_WPF_wg_przeplywow!W50</f>
        <v>0</v>
      </c>
      <c r="X43" s="43">
        <f>+Zal_1_WPF_wg_przeplywow!X50</f>
        <v>0</v>
      </c>
      <c r="Y43" s="43">
        <f>+Zal_1_WPF_wg_przeplywow!Y50</f>
        <v>0</v>
      </c>
      <c r="Z43" s="43">
        <f>+Zal_1_WPF_wg_przeplywow!Z50</f>
        <v>0</v>
      </c>
      <c r="AA43" s="43">
        <f>+Zal_1_WPF_wg_przeplywow!AA50</f>
        <v>0</v>
      </c>
      <c r="AB43" s="43">
        <f>+Zal_1_WPF_wg_przeplywow!AB50</f>
        <v>0</v>
      </c>
      <c r="AC43" s="43">
        <f>+Zal_1_WPF_wg_przeplywow!AC50</f>
        <v>0</v>
      </c>
      <c r="AD43" s="43">
        <f>+Zal_1_WPF_wg_przeplywow!AD50</f>
        <v>0</v>
      </c>
      <c r="AE43" s="43">
        <f>+Zal_1_WPF_wg_przeplywow!AE50</f>
        <v>0</v>
      </c>
      <c r="AF43" s="43">
        <f>+Zal_1_WPF_wg_przeplywow!AF50</f>
        <v>0</v>
      </c>
      <c r="AG43" s="43">
        <f>+Zal_1_WPF_wg_przeplywow!AG50</f>
        <v>0</v>
      </c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</row>
    <row r="44" spans="1:255" s="2" customFormat="1" ht="24" outlineLevel="1">
      <c r="A44" s="62"/>
      <c r="B44" s="59" t="s">
        <v>67</v>
      </c>
      <c r="C44" s="63">
        <f>+Zal_1_WPF_wg_przeplywow!C51</f>
        <v>0</v>
      </c>
      <c r="D44" s="63">
        <f>+Zal_1_WPF_wg_przeplywow!D51</f>
        <v>0</v>
      </c>
      <c r="E44" s="63">
        <f>+Zal_1_WPF_wg_przeplywow!E51</f>
        <v>0</v>
      </c>
      <c r="F44" s="63">
        <f>+Zal_1_WPF_wg_przeplywow!F51</f>
        <v>0</v>
      </c>
      <c r="G44" s="63">
        <f>+Zal_1_WPF_wg_przeplywow!G51</f>
        <v>0</v>
      </c>
      <c r="H44" s="63">
        <f>+Zal_1_WPF_wg_przeplywow!H51</f>
        <v>0</v>
      </c>
      <c r="I44" s="63">
        <f>+Zal_1_WPF_wg_przeplywow!I51</f>
        <v>0</v>
      </c>
      <c r="J44" s="63">
        <f>+Zal_1_WPF_wg_przeplywow!J51</f>
        <v>0</v>
      </c>
      <c r="K44" s="63">
        <f>+Zal_1_WPF_wg_przeplywow!K51</f>
        <v>0</v>
      </c>
      <c r="L44" s="63">
        <f>+Zal_1_WPF_wg_przeplywow!L51</f>
        <v>0</v>
      </c>
      <c r="M44" s="63">
        <f>+Zal_1_WPF_wg_przeplywow!M51</f>
        <v>0</v>
      </c>
      <c r="N44" s="63">
        <f>+Zal_1_WPF_wg_przeplywow!N51</f>
        <v>0</v>
      </c>
      <c r="O44" s="63">
        <f>+Zal_1_WPF_wg_przeplywow!O51</f>
        <v>0</v>
      </c>
      <c r="P44" s="63">
        <f>+Zal_1_WPF_wg_przeplywow!P51</f>
        <v>0</v>
      </c>
      <c r="Q44" s="63">
        <f>+Zal_1_WPF_wg_przeplywow!Q51</f>
        <v>0</v>
      </c>
      <c r="R44" s="63">
        <f>+Zal_1_WPF_wg_przeplywow!R51</f>
        <v>0</v>
      </c>
      <c r="S44" s="63">
        <f>+Zal_1_WPF_wg_przeplywow!S51</f>
        <v>0</v>
      </c>
      <c r="T44" s="63">
        <f>+Zal_1_WPF_wg_przeplywow!T51</f>
        <v>0</v>
      </c>
      <c r="U44" s="63">
        <f>+Zal_1_WPF_wg_przeplywow!U51</f>
        <v>0</v>
      </c>
      <c r="V44" s="63">
        <f>+Zal_1_WPF_wg_przeplywow!V51</f>
        <v>0</v>
      </c>
      <c r="W44" s="63">
        <f>+Zal_1_WPF_wg_przeplywow!W51</f>
        <v>0</v>
      </c>
      <c r="X44" s="63">
        <f>+Zal_1_WPF_wg_przeplywow!X51</f>
        <v>0</v>
      </c>
      <c r="Y44" s="63">
        <f>+Zal_1_WPF_wg_przeplywow!Y51</f>
        <v>0</v>
      </c>
      <c r="Z44" s="63">
        <f>+Zal_1_WPF_wg_przeplywow!Z51</f>
        <v>0</v>
      </c>
      <c r="AA44" s="63">
        <f>+Zal_1_WPF_wg_przeplywow!AA51</f>
        <v>0</v>
      </c>
      <c r="AB44" s="63">
        <f>+Zal_1_WPF_wg_przeplywow!AB51</f>
        <v>0</v>
      </c>
      <c r="AC44" s="63">
        <f>+Zal_1_WPF_wg_przeplywow!AC51</f>
        <v>0</v>
      </c>
      <c r="AD44" s="63">
        <f>+Zal_1_WPF_wg_przeplywow!AD51</f>
        <v>0</v>
      </c>
      <c r="AE44" s="63">
        <f>+Zal_1_WPF_wg_przeplywow!AE51</f>
        <v>0</v>
      </c>
      <c r="AF44" s="63">
        <f>+Zal_1_WPF_wg_przeplywow!AF51</f>
        <v>0</v>
      </c>
      <c r="AG44" s="63">
        <f>+Zal_1_WPF_wg_przeplywow!AG51</f>
        <v>0</v>
      </c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</row>
    <row r="45" spans="1:33" ht="14.25">
      <c r="A45" s="37" t="s">
        <v>13</v>
      </c>
      <c r="B45" s="38" t="s">
        <v>68</v>
      </c>
      <c r="C45" s="32">
        <f>+Zal_1_WPF_wg_przeplywow!C52</f>
        <v>0</v>
      </c>
      <c r="D45" s="32">
        <f>+Zal_1_WPF_wg_przeplywow!D52</f>
        <v>0</v>
      </c>
      <c r="E45" s="32">
        <f>+Zal_1_WPF_wg_przeplywow!E52</f>
        <v>0</v>
      </c>
      <c r="F45" s="32">
        <f>+Zal_1_WPF_wg_przeplywow!F52</f>
        <v>0</v>
      </c>
      <c r="G45" s="32">
        <f>+Zal_1_WPF_wg_przeplywow!G52</f>
        <v>0</v>
      </c>
      <c r="H45" s="32">
        <f>+Zal_1_WPF_wg_przeplywow!H52</f>
        <v>0</v>
      </c>
      <c r="I45" s="32">
        <f>+Zal_1_WPF_wg_przeplywow!I52</f>
        <v>0</v>
      </c>
      <c r="J45" s="32">
        <f>+Zal_1_WPF_wg_przeplywow!J52</f>
        <v>0</v>
      </c>
      <c r="K45" s="32">
        <f>+Zal_1_WPF_wg_przeplywow!K52</f>
        <v>0</v>
      </c>
      <c r="L45" s="32">
        <f>+Zal_1_WPF_wg_przeplywow!L52</f>
        <v>0</v>
      </c>
      <c r="M45" s="32">
        <f>+Zal_1_WPF_wg_przeplywow!M52</f>
        <v>0</v>
      </c>
      <c r="N45" s="32">
        <f>+Zal_1_WPF_wg_przeplywow!N52</f>
        <v>0</v>
      </c>
      <c r="O45" s="32">
        <f>+Zal_1_WPF_wg_przeplywow!O52</f>
        <v>0</v>
      </c>
      <c r="P45" s="32">
        <f>+Zal_1_WPF_wg_przeplywow!P52</f>
        <v>0</v>
      </c>
      <c r="Q45" s="32">
        <f>+Zal_1_WPF_wg_przeplywow!Q52</f>
        <v>0</v>
      </c>
      <c r="R45" s="32">
        <f>+Zal_1_WPF_wg_przeplywow!R52</f>
        <v>0</v>
      </c>
      <c r="S45" s="32">
        <f>+Zal_1_WPF_wg_przeplywow!S52</f>
        <v>0</v>
      </c>
      <c r="T45" s="32">
        <f>+Zal_1_WPF_wg_przeplywow!T52</f>
        <v>0</v>
      </c>
      <c r="U45" s="32">
        <f>+Zal_1_WPF_wg_przeplywow!U52</f>
        <v>0</v>
      </c>
      <c r="V45" s="32">
        <f>+Zal_1_WPF_wg_przeplywow!V52</f>
        <v>0</v>
      </c>
      <c r="W45" s="32">
        <f>+Zal_1_WPF_wg_przeplywow!W52</f>
        <v>0</v>
      </c>
      <c r="X45" s="32">
        <f>+Zal_1_WPF_wg_przeplywow!X52</f>
        <v>0</v>
      </c>
      <c r="Y45" s="32">
        <f>+Zal_1_WPF_wg_przeplywow!Y52</f>
        <v>0</v>
      </c>
      <c r="Z45" s="32">
        <f>+Zal_1_WPF_wg_przeplywow!Z52</f>
        <v>0</v>
      </c>
      <c r="AA45" s="32">
        <f>+Zal_1_WPF_wg_przeplywow!AA52</f>
        <v>0</v>
      </c>
      <c r="AB45" s="32">
        <f>+Zal_1_WPF_wg_przeplywow!AB52</f>
        <v>0</v>
      </c>
      <c r="AC45" s="32">
        <f>+Zal_1_WPF_wg_przeplywow!AC52</f>
        <v>0</v>
      </c>
      <c r="AD45" s="32">
        <f>+Zal_1_WPF_wg_przeplywow!AD52</f>
        <v>0</v>
      </c>
      <c r="AE45" s="32">
        <f>+Zal_1_WPF_wg_przeplywow!AE52</f>
        <v>0</v>
      </c>
      <c r="AF45" s="32">
        <f>+Zal_1_WPF_wg_przeplywow!AF52</f>
        <v>0</v>
      </c>
      <c r="AG45" s="32">
        <f>+Zal_1_WPF_wg_przeplywow!AG52</f>
        <v>0</v>
      </c>
    </row>
    <row r="46" spans="1:33" ht="14.25">
      <c r="A46" s="41" t="s">
        <v>15</v>
      </c>
      <c r="B46" s="64" t="s">
        <v>69</v>
      </c>
      <c r="C46" s="65">
        <f>+Zal_1_WPF_wg_przeplywow!C63</f>
        <v>0.0904</v>
      </c>
      <c r="D46" s="65">
        <f>+Zal_1_WPF_wg_przeplywow!D63</f>
        <v>0.034</v>
      </c>
      <c r="E46" s="65">
        <f>+Zal_1_WPF_wg_przeplywow!E63</f>
        <v>0</v>
      </c>
      <c r="F46" s="65">
        <f>+Zal_1_WPF_wg_przeplywow!F63</f>
        <v>0</v>
      </c>
      <c r="G46" s="65">
        <f>+Zal_1_WPF_wg_przeplywow!G63</f>
        <v>0</v>
      </c>
      <c r="H46" s="65">
        <f>+Zal_1_WPF_wg_przeplywow!H63</f>
        <v>0</v>
      </c>
      <c r="I46" s="65">
        <f>+Zal_1_WPF_wg_przeplywow!I63</f>
        <v>0</v>
      </c>
      <c r="J46" s="65">
        <f>+Zal_1_WPF_wg_przeplywow!J63</f>
        <v>0</v>
      </c>
      <c r="K46" s="65">
        <f>+Zal_1_WPF_wg_przeplywow!K63</f>
        <v>0</v>
      </c>
      <c r="L46" s="65">
        <f>+Zal_1_WPF_wg_przeplywow!L63</f>
        <v>0</v>
      </c>
      <c r="M46" s="65">
        <f>+Zal_1_WPF_wg_przeplywow!M63</f>
        <v>0</v>
      </c>
      <c r="N46" s="65">
        <f>+Zal_1_WPF_wg_przeplywow!N63</f>
        <v>0</v>
      </c>
      <c r="O46" s="65">
        <f>+Zal_1_WPF_wg_przeplywow!O63</f>
        <v>0</v>
      </c>
      <c r="P46" s="65">
        <f>+Zal_1_WPF_wg_przeplywow!P63</f>
        <v>0</v>
      </c>
      <c r="Q46" s="65">
        <f>+Zal_1_WPF_wg_przeplywow!Q63</f>
        <v>0</v>
      </c>
      <c r="R46" s="65">
        <f>+Zal_1_WPF_wg_przeplywow!R63</f>
        <v>0</v>
      </c>
      <c r="S46" s="65">
        <f>+Zal_1_WPF_wg_przeplywow!S63</f>
        <v>0</v>
      </c>
      <c r="T46" s="65">
        <f>+Zal_1_WPF_wg_przeplywow!T63</f>
        <v>0</v>
      </c>
      <c r="U46" s="65">
        <f>+Zal_1_WPF_wg_przeplywow!U63</f>
        <v>0</v>
      </c>
      <c r="V46" s="65">
        <f>+Zal_1_WPF_wg_przeplywow!V63</f>
        <v>0</v>
      </c>
      <c r="W46" s="65">
        <f>+Zal_1_WPF_wg_przeplywow!W63</f>
        <v>0</v>
      </c>
      <c r="X46" s="65">
        <f>+Zal_1_WPF_wg_przeplywow!X63</f>
        <v>0</v>
      </c>
      <c r="Y46" s="65">
        <f>+Zal_1_WPF_wg_przeplywow!Y63</f>
        <v>0</v>
      </c>
      <c r="Z46" s="65">
        <f>+Zal_1_WPF_wg_przeplywow!Z63</f>
        <v>0</v>
      </c>
      <c r="AA46" s="65">
        <f>+Zal_1_WPF_wg_przeplywow!AA63</f>
        <v>0</v>
      </c>
      <c r="AB46" s="65">
        <f>+Zal_1_WPF_wg_przeplywow!AB63</f>
        <v>0</v>
      </c>
      <c r="AC46" s="65">
        <f>+Zal_1_WPF_wg_przeplywow!AC63</f>
        <v>0</v>
      </c>
      <c r="AD46" s="65">
        <f>+Zal_1_WPF_wg_przeplywow!AD63</f>
        <v>0</v>
      </c>
      <c r="AE46" s="65">
        <f>+Zal_1_WPF_wg_przeplywow!AE63</f>
        <v>0</v>
      </c>
      <c r="AF46" s="65">
        <f>+Zal_1_WPF_wg_przeplywow!AF63</f>
        <v>0</v>
      </c>
      <c r="AG46" s="65">
        <f>+Zal_1_WPF_wg_przeplywow!AG63</f>
        <v>0</v>
      </c>
    </row>
    <row r="47" spans="1:33" ht="24" outlineLevel="1">
      <c r="A47" s="49" t="s">
        <v>70</v>
      </c>
      <c r="B47" s="54" t="s">
        <v>71</v>
      </c>
      <c r="C47" s="55">
        <f>+Zal_1_WPF_wg_przeplywow!C64</f>
        <v>0.0904</v>
      </c>
      <c r="D47" s="55">
        <f>+Zal_1_WPF_wg_przeplywow!D64</f>
        <v>0.034</v>
      </c>
      <c r="E47" s="55">
        <f>+Zal_1_WPF_wg_przeplywow!E64</f>
        <v>0</v>
      </c>
      <c r="F47" s="55">
        <f>+Zal_1_WPF_wg_przeplywow!F64</f>
        <v>0</v>
      </c>
      <c r="G47" s="55">
        <f>+Zal_1_WPF_wg_przeplywow!G64</f>
        <v>0</v>
      </c>
      <c r="H47" s="55">
        <f>+Zal_1_WPF_wg_przeplywow!H64</f>
        <v>0</v>
      </c>
      <c r="I47" s="55">
        <f>+Zal_1_WPF_wg_przeplywow!I64</f>
        <v>0</v>
      </c>
      <c r="J47" s="55">
        <f>+Zal_1_WPF_wg_przeplywow!J64</f>
        <v>0</v>
      </c>
      <c r="K47" s="55">
        <f>+Zal_1_WPF_wg_przeplywow!K64</f>
        <v>0</v>
      </c>
      <c r="L47" s="55">
        <f>+Zal_1_WPF_wg_przeplywow!L64</f>
        <v>0</v>
      </c>
      <c r="M47" s="55">
        <f>+Zal_1_WPF_wg_przeplywow!M64</f>
        <v>0</v>
      </c>
      <c r="N47" s="55">
        <f>+Zal_1_WPF_wg_przeplywow!N64</f>
        <v>0</v>
      </c>
      <c r="O47" s="55">
        <f>+Zal_1_WPF_wg_przeplywow!O64</f>
        <v>0</v>
      </c>
      <c r="P47" s="55">
        <f>+Zal_1_WPF_wg_przeplywow!P64</f>
        <v>0</v>
      </c>
      <c r="Q47" s="55">
        <f>+Zal_1_WPF_wg_przeplywow!Q64</f>
        <v>0</v>
      </c>
      <c r="R47" s="55">
        <f>+Zal_1_WPF_wg_przeplywow!R64</f>
        <v>0</v>
      </c>
      <c r="S47" s="55">
        <f>+Zal_1_WPF_wg_przeplywow!S64</f>
        <v>0</v>
      </c>
      <c r="T47" s="55">
        <f>+Zal_1_WPF_wg_przeplywow!T64</f>
        <v>0</v>
      </c>
      <c r="U47" s="55">
        <f>+Zal_1_WPF_wg_przeplywow!U64</f>
        <v>0</v>
      </c>
      <c r="V47" s="55">
        <f>+Zal_1_WPF_wg_przeplywow!V64</f>
        <v>0</v>
      </c>
      <c r="W47" s="55">
        <f>+Zal_1_WPF_wg_przeplywow!W64</f>
        <v>0</v>
      </c>
      <c r="X47" s="55">
        <f>+Zal_1_WPF_wg_przeplywow!X64</f>
        <v>0</v>
      </c>
      <c r="Y47" s="55">
        <f>+Zal_1_WPF_wg_przeplywow!Y64</f>
        <v>0</v>
      </c>
      <c r="Z47" s="55">
        <f>+Zal_1_WPF_wg_przeplywow!Z64</f>
        <v>0</v>
      </c>
      <c r="AA47" s="55">
        <f>+Zal_1_WPF_wg_przeplywow!AA64</f>
        <v>0</v>
      </c>
      <c r="AB47" s="55">
        <f>+Zal_1_WPF_wg_przeplywow!AB64</f>
        <v>0</v>
      </c>
      <c r="AC47" s="55">
        <f>+Zal_1_WPF_wg_przeplywow!AC64</f>
        <v>0</v>
      </c>
      <c r="AD47" s="55">
        <f>+Zal_1_WPF_wg_przeplywow!AD64</f>
        <v>0</v>
      </c>
      <c r="AE47" s="55">
        <f>+Zal_1_WPF_wg_przeplywow!AE64</f>
        <v>0</v>
      </c>
      <c r="AF47" s="55">
        <f>+Zal_1_WPF_wg_przeplywow!AF64</f>
        <v>0</v>
      </c>
      <c r="AG47" s="55">
        <f>+Zal_1_WPF_wg_przeplywow!AG64</f>
        <v>0</v>
      </c>
    </row>
    <row r="48" spans="1:33" ht="24" outlineLevel="1">
      <c r="A48" s="49" t="s">
        <v>16</v>
      </c>
      <c r="B48" s="54" t="s">
        <v>72</v>
      </c>
      <c r="C48" s="55">
        <f>+Zal_1_WPF_wg_przeplywow!C65</f>
        <v>0.0599</v>
      </c>
      <c r="D48" s="55">
        <f>+Zal_1_WPF_wg_przeplywow!D65</f>
        <v>0.059</v>
      </c>
      <c r="E48" s="55">
        <f>+Zal_1_WPF_wg_przeplywow!E65</f>
        <v>0.0375</v>
      </c>
      <c r="F48" s="55">
        <f>+Zal_1_WPF_wg_przeplywow!F65</f>
        <v>0</v>
      </c>
      <c r="G48" s="55">
        <f>+Zal_1_WPF_wg_przeplywow!G65</f>
        <v>0</v>
      </c>
      <c r="H48" s="55">
        <f>+Zal_1_WPF_wg_przeplywow!H65</f>
        <v>0</v>
      </c>
      <c r="I48" s="55">
        <f>+Zal_1_WPF_wg_przeplywow!I65</f>
        <v>0</v>
      </c>
      <c r="J48" s="55">
        <f>+Zal_1_WPF_wg_przeplywow!J65</f>
        <v>0</v>
      </c>
      <c r="K48" s="55">
        <f>+Zal_1_WPF_wg_przeplywow!K65</f>
        <v>0</v>
      </c>
      <c r="L48" s="55">
        <f>+Zal_1_WPF_wg_przeplywow!L65</f>
        <v>0</v>
      </c>
      <c r="M48" s="55">
        <f>+Zal_1_WPF_wg_przeplywow!M65</f>
        <v>0</v>
      </c>
      <c r="N48" s="55">
        <f>+Zal_1_WPF_wg_przeplywow!N65</f>
        <v>0</v>
      </c>
      <c r="O48" s="55">
        <f>+Zal_1_WPF_wg_przeplywow!O65</f>
        <v>0</v>
      </c>
      <c r="P48" s="55">
        <f>+Zal_1_WPF_wg_przeplywow!P65</f>
        <v>0</v>
      </c>
      <c r="Q48" s="55">
        <f>+Zal_1_WPF_wg_przeplywow!Q65</f>
        <v>0</v>
      </c>
      <c r="R48" s="55">
        <f>+Zal_1_WPF_wg_przeplywow!R65</f>
        <v>0</v>
      </c>
      <c r="S48" s="55">
        <f>+Zal_1_WPF_wg_przeplywow!S65</f>
        <v>0</v>
      </c>
      <c r="T48" s="55">
        <f>+Zal_1_WPF_wg_przeplywow!T65</f>
        <v>0</v>
      </c>
      <c r="U48" s="55">
        <f>+Zal_1_WPF_wg_przeplywow!U65</f>
        <v>0</v>
      </c>
      <c r="V48" s="55">
        <f>+Zal_1_WPF_wg_przeplywow!V65</f>
        <v>0</v>
      </c>
      <c r="W48" s="55">
        <f>+Zal_1_WPF_wg_przeplywow!W65</f>
        <v>0</v>
      </c>
      <c r="X48" s="55">
        <f>+Zal_1_WPF_wg_przeplywow!X65</f>
        <v>0</v>
      </c>
      <c r="Y48" s="55">
        <f>+Zal_1_WPF_wg_przeplywow!Y65</f>
        <v>0</v>
      </c>
      <c r="Z48" s="55">
        <f>+Zal_1_WPF_wg_przeplywow!Z65</f>
        <v>0</v>
      </c>
      <c r="AA48" s="55">
        <f>+Zal_1_WPF_wg_przeplywow!AA65</f>
        <v>0</v>
      </c>
      <c r="AB48" s="55">
        <f>+Zal_1_WPF_wg_przeplywow!AB65</f>
        <v>0</v>
      </c>
      <c r="AC48" s="55">
        <f>+Zal_1_WPF_wg_przeplywow!AC65</f>
        <v>0</v>
      </c>
      <c r="AD48" s="55">
        <f>+Zal_1_WPF_wg_przeplywow!AD65</f>
        <v>0</v>
      </c>
      <c r="AE48" s="55">
        <f>+Zal_1_WPF_wg_przeplywow!AE65</f>
        <v>0</v>
      </c>
      <c r="AF48" s="55">
        <f>+Zal_1_WPF_wg_przeplywow!AF65</f>
        <v>0</v>
      </c>
      <c r="AG48" s="55">
        <f>+Zal_1_WPF_wg_przeplywow!AG65</f>
        <v>0</v>
      </c>
    </row>
    <row r="49" spans="1:33" ht="24" outlineLevel="1">
      <c r="A49" s="62" t="s">
        <v>73</v>
      </c>
      <c r="B49" s="66" t="s">
        <v>74</v>
      </c>
      <c r="C49" s="67">
        <f>+Zal_1_WPF_wg_przeplywow!C66</f>
        <v>0.0599</v>
      </c>
      <c r="D49" s="67">
        <f>+Zal_1_WPF_wg_przeplywow!D66</f>
        <v>0.059</v>
      </c>
      <c r="E49" s="67">
        <f>+Zal_1_WPF_wg_przeplywow!E66</f>
        <v>0.0375</v>
      </c>
      <c r="F49" s="67">
        <f>+Zal_1_WPF_wg_przeplywow!F66</f>
        <v>0</v>
      </c>
      <c r="G49" s="67">
        <f>+Zal_1_WPF_wg_przeplywow!G66</f>
        <v>0</v>
      </c>
      <c r="H49" s="67">
        <f>+Zal_1_WPF_wg_przeplywow!H66</f>
        <v>0</v>
      </c>
      <c r="I49" s="67">
        <f>+Zal_1_WPF_wg_przeplywow!I66</f>
        <v>0</v>
      </c>
      <c r="J49" s="67">
        <f>+Zal_1_WPF_wg_przeplywow!J66</f>
        <v>0</v>
      </c>
      <c r="K49" s="67">
        <f>+Zal_1_WPF_wg_przeplywow!K66</f>
        <v>0</v>
      </c>
      <c r="L49" s="67">
        <f>+Zal_1_WPF_wg_przeplywow!L66</f>
        <v>0</v>
      </c>
      <c r="M49" s="67">
        <f>+Zal_1_WPF_wg_przeplywow!M66</f>
        <v>0</v>
      </c>
      <c r="N49" s="67">
        <f>+Zal_1_WPF_wg_przeplywow!N66</f>
        <v>0</v>
      </c>
      <c r="O49" s="67">
        <f>+Zal_1_WPF_wg_przeplywow!O66</f>
        <v>0</v>
      </c>
      <c r="P49" s="67">
        <f>+Zal_1_WPF_wg_przeplywow!P66</f>
        <v>0</v>
      </c>
      <c r="Q49" s="67">
        <f>+Zal_1_WPF_wg_przeplywow!Q66</f>
        <v>0</v>
      </c>
      <c r="R49" s="67">
        <f>+Zal_1_WPF_wg_przeplywow!R66</f>
        <v>0</v>
      </c>
      <c r="S49" s="67">
        <f>+Zal_1_WPF_wg_przeplywow!S66</f>
        <v>0</v>
      </c>
      <c r="T49" s="67">
        <f>+Zal_1_WPF_wg_przeplywow!T66</f>
        <v>0</v>
      </c>
      <c r="U49" s="67">
        <f>+Zal_1_WPF_wg_przeplywow!U66</f>
        <v>0</v>
      </c>
      <c r="V49" s="67">
        <f>+Zal_1_WPF_wg_przeplywow!V66</f>
        <v>0</v>
      </c>
      <c r="W49" s="67">
        <f>+Zal_1_WPF_wg_przeplywow!W66</f>
        <v>0</v>
      </c>
      <c r="X49" s="67">
        <f>+Zal_1_WPF_wg_przeplywow!X66</f>
        <v>0</v>
      </c>
      <c r="Y49" s="67">
        <f>+Zal_1_WPF_wg_przeplywow!Y66</f>
        <v>0</v>
      </c>
      <c r="Z49" s="67">
        <f>+Zal_1_WPF_wg_przeplywow!Z66</f>
        <v>0</v>
      </c>
      <c r="AA49" s="67">
        <f>+Zal_1_WPF_wg_przeplywow!AA66</f>
        <v>0</v>
      </c>
      <c r="AB49" s="67">
        <f>+Zal_1_WPF_wg_przeplywow!AB66</f>
        <v>0</v>
      </c>
      <c r="AC49" s="67">
        <f>+Zal_1_WPF_wg_przeplywow!AC66</f>
        <v>0</v>
      </c>
      <c r="AD49" s="67">
        <f>+Zal_1_WPF_wg_przeplywow!AD66</f>
        <v>0</v>
      </c>
      <c r="AE49" s="67">
        <f>+Zal_1_WPF_wg_przeplywow!AE66</f>
        <v>0</v>
      </c>
      <c r="AF49" s="67">
        <f>+Zal_1_WPF_wg_przeplywow!AF66</f>
        <v>0</v>
      </c>
      <c r="AG49" s="67">
        <f>+Zal_1_WPF_wg_przeplywow!AG66</f>
        <v>0</v>
      </c>
    </row>
    <row r="50" spans="1:33" ht="36">
      <c r="A50" s="37" t="s">
        <v>18</v>
      </c>
      <c r="B50" s="38" t="s">
        <v>139</v>
      </c>
      <c r="C50" s="33">
        <f>+Zal_1_WPF_wg_przeplywow!C53</f>
        <v>0</v>
      </c>
      <c r="D50" s="33">
        <f>+Zal_1_WPF_wg_przeplywow!D53</f>
        <v>0</v>
      </c>
      <c r="E50" s="33">
        <f>+Zal_1_WPF_wg_przeplywow!E53</f>
        <v>0</v>
      </c>
      <c r="F50" s="33">
        <f>+Zal_1_WPF_wg_przeplywow!F53</f>
        <v>0</v>
      </c>
      <c r="G50" s="33">
        <f>+Zal_1_WPF_wg_przeplywow!G53</f>
        <v>0</v>
      </c>
      <c r="H50" s="33">
        <f>+Zal_1_WPF_wg_przeplywow!H53</f>
        <v>0</v>
      </c>
      <c r="I50" s="33">
        <f>+Zal_1_WPF_wg_przeplywow!I53</f>
        <v>0</v>
      </c>
      <c r="J50" s="33">
        <f>+Zal_1_WPF_wg_przeplywow!J53</f>
        <v>0</v>
      </c>
      <c r="K50" s="33">
        <f>+Zal_1_WPF_wg_przeplywow!K53</f>
        <v>0</v>
      </c>
      <c r="L50" s="33">
        <f>+Zal_1_WPF_wg_przeplywow!L53</f>
        <v>0</v>
      </c>
      <c r="M50" s="33">
        <f>+Zal_1_WPF_wg_przeplywow!M53</f>
        <v>0</v>
      </c>
      <c r="N50" s="33">
        <f>+Zal_1_WPF_wg_przeplywow!N53</f>
        <v>0</v>
      </c>
      <c r="O50" s="33">
        <f>+Zal_1_WPF_wg_przeplywow!O53</f>
        <v>0</v>
      </c>
      <c r="P50" s="33">
        <f>+Zal_1_WPF_wg_przeplywow!P53</f>
        <v>0</v>
      </c>
      <c r="Q50" s="33">
        <f>+Zal_1_WPF_wg_przeplywow!Q53</f>
        <v>0</v>
      </c>
      <c r="R50" s="33">
        <f>+Zal_1_WPF_wg_przeplywow!R53</f>
        <v>0</v>
      </c>
      <c r="S50" s="33">
        <f>+Zal_1_WPF_wg_przeplywow!S53</f>
        <v>0</v>
      </c>
      <c r="T50" s="33">
        <f>+Zal_1_WPF_wg_przeplywow!T53</f>
        <v>0</v>
      </c>
      <c r="U50" s="33">
        <f>+Zal_1_WPF_wg_przeplywow!U53</f>
        <v>0</v>
      </c>
      <c r="V50" s="33">
        <f>+Zal_1_WPF_wg_przeplywow!V53</f>
        <v>0</v>
      </c>
      <c r="W50" s="33">
        <f>+Zal_1_WPF_wg_przeplywow!W53</f>
        <v>0</v>
      </c>
      <c r="X50" s="33">
        <f>+Zal_1_WPF_wg_przeplywow!X53</f>
        <v>0</v>
      </c>
      <c r="Y50" s="33">
        <f>+Zal_1_WPF_wg_przeplywow!Y53</f>
        <v>0</v>
      </c>
      <c r="Z50" s="33">
        <f>+Zal_1_WPF_wg_przeplywow!Z53</f>
        <v>0</v>
      </c>
      <c r="AA50" s="33">
        <f>+Zal_1_WPF_wg_przeplywow!AA53</f>
        <v>0</v>
      </c>
      <c r="AB50" s="33">
        <f>+Zal_1_WPF_wg_przeplywow!AB53</f>
        <v>0</v>
      </c>
      <c r="AC50" s="33">
        <f>+Zal_1_WPF_wg_przeplywow!AC53</f>
        <v>0</v>
      </c>
      <c r="AD50" s="33">
        <f>+Zal_1_WPF_wg_przeplywow!AD53</f>
        <v>0</v>
      </c>
      <c r="AE50" s="33">
        <f>+Zal_1_WPF_wg_przeplywow!AE53</f>
        <v>0</v>
      </c>
      <c r="AF50" s="33">
        <f>+Zal_1_WPF_wg_przeplywow!AF53</f>
        <v>0</v>
      </c>
      <c r="AG50" s="33">
        <f>+Zal_1_WPF_wg_przeplywow!AG53</f>
        <v>0</v>
      </c>
    </row>
    <row r="51" spans="1:33" ht="14.25" outlineLevel="1">
      <c r="A51" s="49"/>
      <c r="B51" s="56" t="s">
        <v>54</v>
      </c>
      <c r="C51" s="55">
        <f>+Zal_1_WPF_wg_przeplywow!C67</f>
        <v>0.0887</v>
      </c>
      <c r="D51" s="55">
        <f>+Zal_1_WPF_wg_przeplywow!D67</f>
        <v>0.0877</v>
      </c>
      <c r="E51" s="55">
        <f>+Zal_1_WPF_wg_przeplywow!E67</f>
        <v>0.0785</v>
      </c>
      <c r="F51" s="55">
        <f>+Zal_1_WPF_wg_przeplywow!F67</f>
        <v>0.068</v>
      </c>
      <c r="G51" s="55">
        <f>+Zal_1_WPF_wg_przeplywow!G67</f>
        <v>0.0511</v>
      </c>
      <c r="H51" s="55">
        <f>+Zal_1_WPF_wg_przeplywow!H67</f>
        <v>0</v>
      </c>
      <c r="I51" s="55">
        <f>+Zal_1_WPF_wg_przeplywow!I67</f>
        <v>0</v>
      </c>
      <c r="J51" s="55">
        <f>+Zal_1_WPF_wg_przeplywow!J67</f>
        <v>0</v>
      </c>
      <c r="K51" s="55">
        <f>+Zal_1_WPF_wg_przeplywow!K67</f>
        <v>0</v>
      </c>
      <c r="L51" s="55">
        <f>+Zal_1_WPF_wg_przeplywow!L67</f>
        <v>0</v>
      </c>
      <c r="M51" s="55">
        <f>+Zal_1_WPF_wg_przeplywow!M67</f>
        <v>0</v>
      </c>
      <c r="N51" s="55">
        <f>+Zal_1_WPF_wg_przeplywow!N67</f>
        <v>0</v>
      </c>
      <c r="O51" s="55">
        <f>+Zal_1_WPF_wg_przeplywow!O67</f>
        <v>0</v>
      </c>
      <c r="P51" s="55">
        <f>+Zal_1_WPF_wg_przeplywow!P67</f>
        <v>0</v>
      </c>
      <c r="Q51" s="55">
        <f>+Zal_1_WPF_wg_przeplywow!Q67</f>
        <v>0</v>
      </c>
      <c r="R51" s="55">
        <f>+Zal_1_WPF_wg_przeplywow!R67</f>
        <v>0</v>
      </c>
      <c r="S51" s="55">
        <f>+Zal_1_WPF_wg_przeplywow!S67</f>
        <v>0</v>
      </c>
      <c r="T51" s="55">
        <f>+Zal_1_WPF_wg_przeplywow!T67</f>
        <v>0</v>
      </c>
      <c r="U51" s="55">
        <f>+Zal_1_WPF_wg_przeplywow!U67</f>
        <v>0</v>
      </c>
      <c r="V51" s="55">
        <f>+Zal_1_WPF_wg_przeplywow!V67</f>
        <v>0</v>
      </c>
      <c r="W51" s="55">
        <f>+Zal_1_WPF_wg_przeplywow!W67</f>
        <v>0</v>
      </c>
      <c r="X51" s="55">
        <f>+Zal_1_WPF_wg_przeplywow!X67</f>
        <v>0</v>
      </c>
      <c r="Y51" s="55">
        <f>+Zal_1_WPF_wg_przeplywow!Y67</f>
        <v>0</v>
      </c>
      <c r="Z51" s="55">
        <f>+Zal_1_WPF_wg_przeplywow!Z67</f>
        <v>0</v>
      </c>
      <c r="AA51" s="55">
        <f>+Zal_1_WPF_wg_przeplywow!AA67</f>
        <v>0</v>
      </c>
      <c r="AB51" s="55">
        <f>+Zal_1_WPF_wg_przeplywow!AB67</f>
        <v>0</v>
      </c>
      <c r="AC51" s="55">
        <f>+Zal_1_WPF_wg_przeplywow!AC67</f>
        <v>0</v>
      </c>
      <c r="AD51" s="55">
        <f>+Zal_1_WPF_wg_przeplywow!AD67</f>
        <v>0</v>
      </c>
      <c r="AE51" s="55">
        <f>+Zal_1_WPF_wg_przeplywow!AE67</f>
        <v>0</v>
      </c>
      <c r="AF51" s="55">
        <f>+Zal_1_WPF_wg_przeplywow!AF67</f>
        <v>0</v>
      </c>
      <c r="AG51" s="55">
        <f>+Zal_1_WPF_wg_przeplywow!AG67</f>
        <v>0</v>
      </c>
    </row>
    <row r="52" spans="1:33" ht="24">
      <c r="A52" s="41" t="s">
        <v>19</v>
      </c>
      <c r="B52" s="64" t="s">
        <v>239</v>
      </c>
      <c r="C52" s="65">
        <f>+Zal_1_WPF_wg_przeplywow!C68</f>
        <v>0.1699</v>
      </c>
      <c r="D52" s="65">
        <f>+Zal_1_WPF_wg_przeplywow!D68</f>
        <v>0.1309</v>
      </c>
      <c r="E52" s="65">
        <f>+Zal_1_WPF_wg_przeplywow!E68</f>
        <v>0.0908</v>
      </c>
      <c r="F52" s="65">
        <f>+Zal_1_WPF_wg_przeplywow!F68</f>
        <v>0.085</v>
      </c>
      <c r="G52" s="65">
        <f>+Zal_1_WPF_wg_przeplywow!G68</f>
        <v>0.0781</v>
      </c>
      <c r="H52" s="65">
        <f>+Zal_1_WPF_wg_przeplywow!H68</f>
        <v>0</v>
      </c>
      <c r="I52" s="65">
        <f>+Zal_1_WPF_wg_przeplywow!I68</f>
        <v>0</v>
      </c>
      <c r="J52" s="65">
        <f>+Zal_1_WPF_wg_przeplywow!J68</f>
        <v>0</v>
      </c>
      <c r="K52" s="65">
        <f>+Zal_1_WPF_wg_przeplywow!K68</f>
        <v>0</v>
      </c>
      <c r="L52" s="65">
        <f>+Zal_1_WPF_wg_przeplywow!L68</f>
        <v>0</v>
      </c>
      <c r="M52" s="65">
        <f>+Zal_1_WPF_wg_przeplywow!M68</f>
        <v>0</v>
      </c>
      <c r="N52" s="65">
        <f>+Zal_1_WPF_wg_przeplywow!N68</f>
        <v>0</v>
      </c>
      <c r="O52" s="65">
        <f>+Zal_1_WPF_wg_przeplywow!O68</f>
        <v>0</v>
      </c>
      <c r="P52" s="65">
        <f>+Zal_1_WPF_wg_przeplywow!P68</f>
        <v>0</v>
      </c>
      <c r="Q52" s="65">
        <f>+Zal_1_WPF_wg_przeplywow!Q68</f>
        <v>0</v>
      </c>
      <c r="R52" s="65">
        <f>+Zal_1_WPF_wg_przeplywow!R68</f>
        <v>0</v>
      </c>
      <c r="S52" s="65">
        <f>+Zal_1_WPF_wg_przeplywow!S68</f>
        <v>0</v>
      </c>
      <c r="T52" s="65">
        <f>+Zal_1_WPF_wg_przeplywow!T68</f>
        <v>0</v>
      </c>
      <c r="U52" s="65">
        <f>+Zal_1_WPF_wg_przeplywow!U68</f>
        <v>0</v>
      </c>
      <c r="V52" s="65">
        <f>+Zal_1_WPF_wg_przeplywow!V68</f>
        <v>0</v>
      </c>
      <c r="W52" s="65">
        <f>+Zal_1_WPF_wg_przeplywow!W68</f>
        <v>0</v>
      </c>
      <c r="X52" s="65">
        <f>+Zal_1_WPF_wg_przeplywow!X68</f>
        <v>0</v>
      </c>
      <c r="Y52" s="65">
        <f>+Zal_1_WPF_wg_przeplywow!Y68</f>
        <v>0</v>
      </c>
      <c r="Z52" s="65">
        <f>+Zal_1_WPF_wg_przeplywow!Z68</f>
        <v>0</v>
      </c>
      <c r="AA52" s="65">
        <f>+Zal_1_WPF_wg_przeplywow!AA68</f>
        <v>0</v>
      </c>
      <c r="AB52" s="65">
        <f>+Zal_1_WPF_wg_przeplywow!AB68</f>
        <v>0</v>
      </c>
      <c r="AC52" s="65">
        <f>+Zal_1_WPF_wg_przeplywow!AC68</f>
        <v>0</v>
      </c>
      <c r="AD52" s="65">
        <f>+Zal_1_WPF_wg_przeplywow!AD68</f>
        <v>0</v>
      </c>
      <c r="AE52" s="65">
        <f>+Zal_1_WPF_wg_przeplywow!AE68</f>
        <v>0</v>
      </c>
      <c r="AF52" s="65">
        <f>+Zal_1_WPF_wg_przeplywow!AF68</f>
        <v>0</v>
      </c>
      <c r="AG52" s="65">
        <f>+Zal_1_WPF_wg_przeplywow!AG68</f>
        <v>0</v>
      </c>
    </row>
    <row r="53" spans="1:33" ht="24" outlineLevel="1">
      <c r="A53" s="177"/>
      <c r="B53" s="226" t="s">
        <v>379</v>
      </c>
      <c r="C53" s="178">
        <f>+Zal_1_WPF_wg_przeplywow!C69</f>
        <v>0.1706</v>
      </c>
      <c r="D53" s="178">
        <f>+Zal_1_WPF_wg_przeplywow!D69</f>
        <v>0.1316</v>
      </c>
      <c r="E53" s="178">
        <f>+Zal_1_WPF_wg_przeplywow!E69</f>
        <v>0.0915</v>
      </c>
      <c r="F53" s="178">
        <f>+Zal_1_WPF_wg_przeplywow!F69</f>
        <v>0.085</v>
      </c>
      <c r="G53" s="178">
        <f>+Zal_1_WPF_wg_przeplywow!G69</f>
        <v>0.0781</v>
      </c>
      <c r="H53" s="178">
        <f>+Zal_1_WPF_wg_przeplywow!H69</f>
        <v>0</v>
      </c>
      <c r="I53" s="178">
        <f>+Zal_1_WPF_wg_przeplywow!I69</f>
        <v>0</v>
      </c>
      <c r="J53" s="178">
        <f>+Zal_1_WPF_wg_przeplywow!J69</f>
        <v>0</v>
      </c>
      <c r="K53" s="178">
        <f>+Zal_1_WPF_wg_przeplywow!K69</f>
        <v>0</v>
      </c>
      <c r="L53" s="178">
        <f>+Zal_1_WPF_wg_przeplywow!L69</f>
        <v>0</v>
      </c>
      <c r="M53" s="178">
        <f>+Zal_1_WPF_wg_przeplywow!M69</f>
        <v>0</v>
      </c>
      <c r="N53" s="178">
        <f>+Zal_1_WPF_wg_przeplywow!N69</f>
        <v>0</v>
      </c>
      <c r="O53" s="178">
        <f>+Zal_1_WPF_wg_przeplywow!O69</f>
        <v>0</v>
      </c>
      <c r="P53" s="178">
        <f>+Zal_1_WPF_wg_przeplywow!P69</f>
        <v>0</v>
      </c>
      <c r="Q53" s="178">
        <f>+Zal_1_WPF_wg_przeplywow!Q69</f>
        <v>0</v>
      </c>
      <c r="R53" s="178">
        <f>+Zal_1_WPF_wg_przeplywow!R69</f>
        <v>0</v>
      </c>
      <c r="S53" s="178">
        <f>+Zal_1_WPF_wg_przeplywow!S69</f>
        <v>0</v>
      </c>
      <c r="T53" s="178">
        <f>+Zal_1_WPF_wg_przeplywow!T69</f>
        <v>0</v>
      </c>
      <c r="U53" s="178">
        <f>+Zal_1_WPF_wg_przeplywow!U69</f>
        <v>0</v>
      </c>
      <c r="V53" s="178">
        <f>+Zal_1_WPF_wg_przeplywow!V69</f>
        <v>0</v>
      </c>
      <c r="W53" s="178">
        <f>+Zal_1_WPF_wg_przeplywow!W69</f>
        <v>0</v>
      </c>
      <c r="X53" s="178">
        <f>+Zal_1_WPF_wg_przeplywow!X69</f>
        <v>0</v>
      </c>
      <c r="Y53" s="178">
        <f>+Zal_1_WPF_wg_przeplywow!Y69</f>
        <v>0</v>
      </c>
      <c r="Z53" s="178">
        <f>+Zal_1_WPF_wg_przeplywow!Z69</f>
        <v>0</v>
      </c>
      <c r="AA53" s="178">
        <f>+Zal_1_WPF_wg_przeplywow!AA69</f>
        <v>0</v>
      </c>
      <c r="AB53" s="178">
        <f>+Zal_1_WPF_wg_przeplywow!AB69</f>
        <v>0</v>
      </c>
      <c r="AC53" s="178">
        <f>+Zal_1_WPF_wg_przeplywow!AC69</f>
        <v>0</v>
      </c>
      <c r="AD53" s="178">
        <f>+Zal_1_WPF_wg_przeplywow!AD69</f>
        <v>0</v>
      </c>
      <c r="AE53" s="178">
        <f>+Zal_1_WPF_wg_przeplywow!AE69</f>
        <v>0</v>
      </c>
      <c r="AF53" s="178">
        <f>+Zal_1_WPF_wg_przeplywow!AF69</f>
        <v>0</v>
      </c>
      <c r="AG53" s="178">
        <f>+Zal_1_WPF_wg_przeplywow!AG69</f>
        <v>0</v>
      </c>
    </row>
    <row r="54" spans="1:33" ht="24" outlineLevel="1">
      <c r="A54" s="49" t="s">
        <v>20</v>
      </c>
      <c r="B54" s="54" t="s">
        <v>53</v>
      </c>
      <c r="C54" s="55">
        <f>+Zal_1_WPF_wg_przeplywow!C70</f>
        <v>0.0599</v>
      </c>
      <c r="D54" s="55">
        <f>+Zal_1_WPF_wg_przeplywow!D70</f>
        <v>0.059</v>
      </c>
      <c r="E54" s="55">
        <f>+Zal_1_WPF_wg_przeplywow!E70</f>
        <v>0.0375</v>
      </c>
      <c r="F54" s="55">
        <f>+Zal_1_WPF_wg_przeplywow!F70</f>
        <v>0</v>
      </c>
      <c r="G54" s="55">
        <f>+Zal_1_WPF_wg_przeplywow!G70</f>
        <v>0</v>
      </c>
      <c r="H54" s="55">
        <f>+Zal_1_WPF_wg_przeplywow!H70</f>
        <v>0</v>
      </c>
      <c r="I54" s="55">
        <f>+Zal_1_WPF_wg_przeplywow!I70</f>
        <v>0</v>
      </c>
      <c r="J54" s="55">
        <f>+Zal_1_WPF_wg_przeplywow!J70</f>
        <v>0</v>
      </c>
      <c r="K54" s="55">
        <f>+Zal_1_WPF_wg_przeplywow!K70</f>
        <v>0</v>
      </c>
      <c r="L54" s="55">
        <f>+Zal_1_WPF_wg_przeplywow!L70</f>
        <v>0</v>
      </c>
      <c r="M54" s="55">
        <f>+Zal_1_WPF_wg_przeplywow!M70</f>
        <v>0</v>
      </c>
      <c r="N54" s="55">
        <f>+Zal_1_WPF_wg_przeplywow!N70</f>
        <v>0</v>
      </c>
      <c r="O54" s="55">
        <f>+Zal_1_WPF_wg_przeplywow!O70</f>
        <v>0</v>
      </c>
      <c r="P54" s="55">
        <f>+Zal_1_WPF_wg_przeplywow!P70</f>
        <v>0</v>
      </c>
      <c r="Q54" s="55">
        <f>+Zal_1_WPF_wg_przeplywow!Q70</f>
        <v>0</v>
      </c>
      <c r="R54" s="55">
        <f>+Zal_1_WPF_wg_przeplywow!R70</f>
        <v>0</v>
      </c>
      <c r="S54" s="55">
        <f>+Zal_1_WPF_wg_przeplywow!S70</f>
        <v>0</v>
      </c>
      <c r="T54" s="55">
        <f>+Zal_1_WPF_wg_przeplywow!T70</f>
        <v>0</v>
      </c>
      <c r="U54" s="55">
        <f>+Zal_1_WPF_wg_przeplywow!U70</f>
        <v>0</v>
      </c>
      <c r="V54" s="55">
        <f>+Zal_1_WPF_wg_przeplywow!V70</f>
        <v>0</v>
      </c>
      <c r="W54" s="55">
        <f>+Zal_1_WPF_wg_przeplywow!W70</f>
        <v>0</v>
      </c>
      <c r="X54" s="55">
        <f>+Zal_1_WPF_wg_przeplywow!X70</f>
        <v>0</v>
      </c>
      <c r="Y54" s="55">
        <f>+Zal_1_WPF_wg_przeplywow!Y70</f>
        <v>0</v>
      </c>
      <c r="Z54" s="55">
        <f>+Zal_1_WPF_wg_przeplywow!Z70</f>
        <v>0</v>
      </c>
      <c r="AA54" s="55">
        <f>+Zal_1_WPF_wg_przeplywow!AA70</f>
        <v>0</v>
      </c>
      <c r="AB54" s="55">
        <f>+Zal_1_WPF_wg_przeplywow!AB70</f>
        <v>0</v>
      </c>
      <c r="AC54" s="55">
        <f>+Zal_1_WPF_wg_przeplywow!AC70</f>
        <v>0</v>
      </c>
      <c r="AD54" s="55">
        <f>+Zal_1_WPF_wg_przeplywow!AD70</f>
        <v>0</v>
      </c>
      <c r="AE54" s="55">
        <f>+Zal_1_WPF_wg_przeplywow!AE70</f>
        <v>0</v>
      </c>
      <c r="AF54" s="55">
        <f>+Zal_1_WPF_wg_przeplywow!AF70</f>
        <v>0</v>
      </c>
      <c r="AG54" s="55">
        <f>+Zal_1_WPF_wg_przeplywow!AG70</f>
        <v>0</v>
      </c>
    </row>
    <row r="55" spans="1:33" ht="24" outlineLevel="1">
      <c r="A55" s="49" t="s">
        <v>75</v>
      </c>
      <c r="B55" s="54" t="s">
        <v>76</v>
      </c>
      <c r="C55" s="57" t="str">
        <f>IF(C$54&lt;=C$52,"Spełnia","Nie spełnia")</f>
        <v>Spełnia</v>
      </c>
      <c r="D55" s="57" t="str">
        <f aca="true" t="shared" si="1" ref="D55:AG55">IF(D$54&lt;=D$52,"Spełnia","Nie spełnia")</f>
        <v>Spełnia</v>
      </c>
      <c r="E55" s="57" t="str">
        <f t="shared" si="1"/>
        <v>Spełnia</v>
      </c>
      <c r="F55" s="57" t="str">
        <f t="shared" si="1"/>
        <v>Spełnia</v>
      </c>
      <c r="G55" s="57" t="str">
        <f t="shared" si="1"/>
        <v>Spełnia</v>
      </c>
      <c r="H55" s="57" t="str">
        <f t="shared" si="1"/>
        <v>Spełnia</v>
      </c>
      <c r="I55" s="57" t="str">
        <f t="shared" si="1"/>
        <v>Spełnia</v>
      </c>
      <c r="J55" s="57" t="str">
        <f t="shared" si="1"/>
        <v>Spełnia</v>
      </c>
      <c r="K55" s="57" t="str">
        <f t="shared" si="1"/>
        <v>Spełnia</v>
      </c>
      <c r="L55" s="57" t="str">
        <f t="shared" si="1"/>
        <v>Spełnia</v>
      </c>
      <c r="M55" s="57" t="str">
        <f t="shared" si="1"/>
        <v>Spełnia</v>
      </c>
      <c r="N55" s="57" t="str">
        <f t="shared" si="1"/>
        <v>Spełnia</v>
      </c>
      <c r="O55" s="57" t="str">
        <f t="shared" si="1"/>
        <v>Spełnia</v>
      </c>
      <c r="P55" s="57" t="str">
        <f t="shared" si="1"/>
        <v>Spełnia</v>
      </c>
      <c r="Q55" s="57" t="str">
        <f t="shared" si="1"/>
        <v>Spełnia</v>
      </c>
      <c r="R55" s="57" t="str">
        <f t="shared" si="1"/>
        <v>Spełnia</v>
      </c>
      <c r="S55" s="57" t="str">
        <f t="shared" si="1"/>
        <v>Spełnia</v>
      </c>
      <c r="T55" s="57" t="str">
        <f t="shared" si="1"/>
        <v>Spełnia</v>
      </c>
      <c r="U55" s="57" t="str">
        <f t="shared" si="1"/>
        <v>Spełnia</v>
      </c>
      <c r="V55" s="57" t="str">
        <f t="shared" si="1"/>
        <v>Spełnia</v>
      </c>
      <c r="W55" s="57" t="str">
        <f t="shared" si="1"/>
        <v>Spełnia</v>
      </c>
      <c r="X55" s="57" t="str">
        <f t="shared" si="1"/>
        <v>Spełnia</v>
      </c>
      <c r="Y55" s="57" t="str">
        <f t="shared" si="1"/>
        <v>Spełnia</v>
      </c>
      <c r="Z55" s="57" t="str">
        <f t="shared" si="1"/>
        <v>Spełnia</v>
      </c>
      <c r="AA55" s="57" t="str">
        <f t="shared" si="1"/>
        <v>Spełnia</v>
      </c>
      <c r="AB55" s="57" t="str">
        <f t="shared" si="1"/>
        <v>Spełnia</v>
      </c>
      <c r="AC55" s="57" t="str">
        <f t="shared" si="1"/>
        <v>Spełnia</v>
      </c>
      <c r="AD55" s="57" t="str">
        <f t="shared" si="1"/>
        <v>Spełnia</v>
      </c>
      <c r="AE55" s="57" t="str">
        <f t="shared" si="1"/>
        <v>Spełnia</v>
      </c>
      <c r="AF55" s="57" t="str">
        <f t="shared" si="1"/>
        <v>Spełnia</v>
      </c>
      <c r="AG55" s="57" t="str">
        <f t="shared" si="1"/>
        <v>Spełnia</v>
      </c>
    </row>
    <row r="56" spans="1:33" ht="24" outlineLevel="1">
      <c r="A56" s="49" t="s">
        <v>217</v>
      </c>
      <c r="B56" s="54" t="s">
        <v>236</v>
      </c>
      <c r="C56" s="57" t="str">
        <f>IF(C$54&lt;=C$53,"Spełnia","Nie spełnia")</f>
        <v>Spełnia</v>
      </c>
      <c r="D56" s="57" t="str">
        <f aca="true" t="shared" si="2" ref="D56:AG56">IF(D$54&lt;=D$53,"Spełnia","Nie spełnia")</f>
        <v>Spełnia</v>
      </c>
      <c r="E56" s="57" t="str">
        <f t="shared" si="2"/>
        <v>Spełnia</v>
      </c>
      <c r="F56" s="57" t="str">
        <f t="shared" si="2"/>
        <v>Spełnia</v>
      </c>
      <c r="G56" s="57" t="str">
        <f t="shared" si="2"/>
        <v>Spełnia</v>
      </c>
      <c r="H56" s="57" t="str">
        <f t="shared" si="2"/>
        <v>Spełnia</v>
      </c>
      <c r="I56" s="57" t="str">
        <f t="shared" si="2"/>
        <v>Spełnia</v>
      </c>
      <c r="J56" s="57" t="str">
        <f t="shared" si="2"/>
        <v>Spełnia</v>
      </c>
      <c r="K56" s="57" t="str">
        <f t="shared" si="2"/>
        <v>Spełnia</v>
      </c>
      <c r="L56" s="57" t="str">
        <f t="shared" si="2"/>
        <v>Spełnia</v>
      </c>
      <c r="M56" s="57" t="str">
        <f t="shared" si="2"/>
        <v>Spełnia</v>
      </c>
      <c r="N56" s="57" t="str">
        <f t="shared" si="2"/>
        <v>Spełnia</v>
      </c>
      <c r="O56" s="57" t="str">
        <f t="shared" si="2"/>
        <v>Spełnia</v>
      </c>
      <c r="P56" s="57" t="str">
        <f t="shared" si="2"/>
        <v>Spełnia</v>
      </c>
      <c r="Q56" s="57" t="str">
        <f t="shared" si="2"/>
        <v>Spełnia</v>
      </c>
      <c r="R56" s="57" t="str">
        <f t="shared" si="2"/>
        <v>Spełnia</v>
      </c>
      <c r="S56" s="57" t="str">
        <f t="shared" si="2"/>
        <v>Spełnia</v>
      </c>
      <c r="T56" s="57" t="str">
        <f t="shared" si="2"/>
        <v>Spełnia</v>
      </c>
      <c r="U56" s="57" t="str">
        <f t="shared" si="2"/>
        <v>Spełnia</v>
      </c>
      <c r="V56" s="57" t="str">
        <f t="shared" si="2"/>
        <v>Spełnia</v>
      </c>
      <c r="W56" s="57" t="str">
        <f t="shared" si="2"/>
        <v>Spełnia</v>
      </c>
      <c r="X56" s="57" t="str">
        <f t="shared" si="2"/>
        <v>Spełnia</v>
      </c>
      <c r="Y56" s="57" t="str">
        <f t="shared" si="2"/>
        <v>Spełnia</v>
      </c>
      <c r="Z56" s="57" t="str">
        <f t="shared" si="2"/>
        <v>Spełnia</v>
      </c>
      <c r="AA56" s="57" t="str">
        <f t="shared" si="2"/>
        <v>Spełnia</v>
      </c>
      <c r="AB56" s="57" t="str">
        <f t="shared" si="2"/>
        <v>Spełnia</v>
      </c>
      <c r="AC56" s="57" t="str">
        <f t="shared" si="2"/>
        <v>Spełnia</v>
      </c>
      <c r="AD56" s="57" t="str">
        <f t="shared" si="2"/>
        <v>Spełnia</v>
      </c>
      <c r="AE56" s="57" t="str">
        <f t="shared" si="2"/>
        <v>Spełnia</v>
      </c>
      <c r="AF56" s="57" t="str">
        <f t="shared" si="2"/>
        <v>Spełnia</v>
      </c>
      <c r="AG56" s="57" t="str">
        <f t="shared" si="2"/>
        <v>Spełnia</v>
      </c>
    </row>
    <row r="57" spans="1:33" ht="24" outlineLevel="1">
      <c r="A57" s="49" t="s">
        <v>21</v>
      </c>
      <c r="B57" s="54" t="s">
        <v>77</v>
      </c>
      <c r="C57" s="55">
        <f>+Zal_1_WPF_wg_przeplywow!C73</f>
        <v>0.0599</v>
      </c>
      <c r="D57" s="55">
        <f>+Zal_1_WPF_wg_przeplywow!D73</f>
        <v>0.059</v>
      </c>
      <c r="E57" s="55">
        <f>+Zal_1_WPF_wg_przeplywow!E73</f>
        <v>0.0375</v>
      </c>
      <c r="F57" s="55">
        <f>+Zal_1_WPF_wg_przeplywow!F73</f>
        <v>0</v>
      </c>
      <c r="G57" s="55">
        <f>+Zal_1_WPF_wg_przeplywow!G73</f>
        <v>0</v>
      </c>
      <c r="H57" s="55">
        <f>+Zal_1_WPF_wg_przeplywow!H73</f>
        <v>0</v>
      </c>
      <c r="I57" s="55">
        <f>+Zal_1_WPF_wg_przeplywow!I73</f>
        <v>0</v>
      </c>
      <c r="J57" s="55">
        <f>+Zal_1_WPF_wg_przeplywow!J73</f>
        <v>0</v>
      </c>
      <c r="K57" s="55">
        <f>+Zal_1_WPF_wg_przeplywow!K73</f>
        <v>0</v>
      </c>
      <c r="L57" s="55">
        <f>+Zal_1_WPF_wg_przeplywow!L73</f>
        <v>0</v>
      </c>
      <c r="M57" s="55">
        <f>+Zal_1_WPF_wg_przeplywow!M73</f>
        <v>0</v>
      </c>
      <c r="N57" s="55">
        <f>+Zal_1_WPF_wg_przeplywow!N73</f>
        <v>0</v>
      </c>
      <c r="O57" s="55">
        <f>+Zal_1_WPF_wg_przeplywow!O73</f>
        <v>0</v>
      </c>
      <c r="P57" s="55">
        <f>+Zal_1_WPF_wg_przeplywow!P73</f>
        <v>0</v>
      </c>
      <c r="Q57" s="55">
        <f>+Zal_1_WPF_wg_przeplywow!Q73</f>
        <v>0</v>
      </c>
      <c r="R57" s="55">
        <f>+Zal_1_WPF_wg_przeplywow!R73</f>
        <v>0</v>
      </c>
      <c r="S57" s="55">
        <f>+Zal_1_WPF_wg_przeplywow!S73</f>
        <v>0</v>
      </c>
      <c r="T57" s="55">
        <f>+Zal_1_WPF_wg_przeplywow!T73</f>
        <v>0</v>
      </c>
      <c r="U57" s="55">
        <f>+Zal_1_WPF_wg_przeplywow!U73</f>
        <v>0</v>
      </c>
      <c r="V57" s="55">
        <f>+Zal_1_WPF_wg_przeplywow!V73</f>
        <v>0</v>
      </c>
      <c r="W57" s="55">
        <f>+Zal_1_WPF_wg_przeplywow!W73</f>
        <v>0</v>
      </c>
      <c r="X57" s="55">
        <f>+Zal_1_WPF_wg_przeplywow!X73</f>
        <v>0</v>
      </c>
      <c r="Y57" s="55">
        <f>+Zal_1_WPF_wg_przeplywow!Y73</f>
        <v>0</v>
      </c>
      <c r="Z57" s="55">
        <f>+Zal_1_WPF_wg_przeplywow!Z73</f>
        <v>0</v>
      </c>
      <c r="AA57" s="55">
        <f>+Zal_1_WPF_wg_przeplywow!AA73</f>
        <v>0</v>
      </c>
      <c r="AB57" s="55">
        <f>+Zal_1_WPF_wg_przeplywow!AB73</f>
        <v>0</v>
      </c>
      <c r="AC57" s="55">
        <f>+Zal_1_WPF_wg_przeplywow!AC73</f>
        <v>0</v>
      </c>
      <c r="AD57" s="55">
        <f>+Zal_1_WPF_wg_przeplywow!AD73</f>
        <v>0</v>
      </c>
      <c r="AE57" s="55">
        <f>+Zal_1_WPF_wg_przeplywow!AE73</f>
        <v>0</v>
      </c>
      <c r="AF57" s="55">
        <f>+Zal_1_WPF_wg_przeplywow!AF73</f>
        <v>0</v>
      </c>
      <c r="AG57" s="55">
        <f>+Zal_1_WPF_wg_przeplywow!AG73</f>
        <v>0</v>
      </c>
    </row>
    <row r="58" spans="1:33" ht="24" outlineLevel="1">
      <c r="A58" s="62" t="s">
        <v>78</v>
      </c>
      <c r="B58" s="66" t="s">
        <v>79</v>
      </c>
      <c r="C58" s="57" t="str">
        <f>+IF(C57&lt;=C52,"Spełnia","Nie spełnia")</f>
        <v>Spełnia</v>
      </c>
      <c r="D58" s="57" t="str">
        <f aca="true" t="shared" si="3" ref="D58:AG58">+IF(D57&lt;=D52,"Spełnia","Nie spełnia")</f>
        <v>Spełnia</v>
      </c>
      <c r="E58" s="57" t="str">
        <f t="shared" si="3"/>
        <v>Spełnia</v>
      </c>
      <c r="F58" s="57" t="str">
        <f t="shared" si="3"/>
        <v>Spełnia</v>
      </c>
      <c r="G58" s="57" t="str">
        <f t="shared" si="3"/>
        <v>Spełnia</v>
      </c>
      <c r="H58" s="57" t="str">
        <f t="shared" si="3"/>
        <v>Spełnia</v>
      </c>
      <c r="I58" s="57" t="str">
        <f t="shared" si="3"/>
        <v>Spełnia</v>
      </c>
      <c r="J58" s="57" t="str">
        <f t="shared" si="3"/>
        <v>Spełnia</v>
      </c>
      <c r="K58" s="57" t="str">
        <f t="shared" si="3"/>
        <v>Spełnia</v>
      </c>
      <c r="L58" s="57" t="str">
        <f t="shared" si="3"/>
        <v>Spełnia</v>
      </c>
      <c r="M58" s="57" t="str">
        <f t="shared" si="3"/>
        <v>Spełnia</v>
      </c>
      <c r="N58" s="57" t="str">
        <f t="shared" si="3"/>
        <v>Spełnia</v>
      </c>
      <c r="O58" s="57" t="str">
        <f t="shared" si="3"/>
        <v>Spełnia</v>
      </c>
      <c r="P58" s="57" t="str">
        <f t="shared" si="3"/>
        <v>Spełnia</v>
      </c>
      <c r="Q58" s="57" t="str">
        <f t="shared" si="3"/>
        <v>Spełnia</v>
      </c>
      <c r="R58" s="57" t="str">
        <f t="shared" si="3"/>
        <v>Spełnia</v>
      </c>
      <c r="S58" s="57" t="str">
        <f t="shared" si="3"/>
        <v>Spełnia</v>
      </c>
      <c r="T58" s="57" t="str">
        <f t="shared" si="3"/>
        <v>Spełnia</v>
      </c>
      <c r="U58" s="57" t="str">
        <f t="shared" si="3"/>
        <v>Spełnia</v>
      </c>
      <c r="V58" s="57" t="str">
        <f t="shared" si="3"/>
        <v>Spełnia</v>
      </c>
      <c r="W58" s="57" t="str">
        <f t="shared" si="3"/>
        <v>Spełnia</v>
      </c>
      <c r="X58" s="57" t="str">
        <f t="shared" si="3"/>
        <v>Spełnia</v>
      </c>
      <c r="Y58" s="57" t="str">
        <f t="shared" si="3"/>
        <v>Spełnia</v>
      </c>
      <c r="Z58" s="57" t="str">
        <f t="shared" si="3"/>
        <v>Spełnia</v>
      </c>
      <c r="AA58" s="57" t="str">
        <f t="shared" si="3"/>
        <v>Spełnia</v>
      </c>
      <c r="AB58" s="57" t="str">
        <f t="shared" si="3"/>
        <v>Spełnia</v>
      </c>
      <c r="AC58" s="57" t="str">
        <f t="shared" si="3"/>
        <v>Spełnia</v>
      </c>
      <c r="AD58" s="57" t="str">
        <f t="shared" si="3"/>
        <v>Spełnia</v>
      </c>
      <c r="AE58" s="57" t="str">
        <f t="shared" si="3"/>
        <v>Spełnia</v>
      </c>
      <c r="AF58" s="57" t="str">
        <f t="shared" si="3"/>
        <v>Spełnia</v>
      </c>
      <c r="AG58" s="57" t="str">
        <f t="shared" si="3"/>
        <v>Spełnia</v>
      </c>
    </row>
    <row r="59" spans="1:33" ht="24" outlineLevel="1">
      <c r="A59" s="62" t="s">
        <v>218</v>
      </c>
      <c r="B59" s="66" t="s">
        <v>235</v>
      </c>
      <c r="C59" s="57" t="str">
        <f>+IF(C57&lt;=C53,"Spełnia","Nie spełnia")</f>
        <v>Spełnia</v>
      </c>
      <c r="D59" s="57" t="str">
        <f aca="true" t="shared" si="4" ref="D59:AG59">+IF(D57&lt;=D53,"Spełnia","Nie spełnia")</f>
        <v>Spełnia</v>
      </c>
      <c r="E59" s="57" t="str">
        <f t="shared" si="4"/>
        <v>Spełnia</v>
      </c>
      <c r="F59" s="57" t="str">
        <f t="shared" si="4"/>
        <v>Spełnia</v>
      </c>
      <c r="G59" s="57" t="str">
        <f t="shared" si="4"/>
        <v>Spełnia</v>
      </c>
      <c r="H59" s="57" t="str">
        <f t="shared" si="4"/>
        <v>Spełnia</v>
      </c>
      <c r="I59" s="57" t="str">
        <f t="shared" si="4"/>
        <v>Spełnia</v>
      </c>
      <c r="J59" s="57" t="str">
        <f t="shared" si="4"/>
        <v>Spełnia</v>
      </c>
      <c r="K59" s="57" t="str">
        <f t="shared" si="4"/>
        <v>Spełnia</v>
      </c>
      <c r="L59" s="57" t="str">
        <f t="shared" si="4"/>
        <v>Spełnia</v>
      </c>
      <c r="M59" s="57" t="str">
        <f t="shared" si="4"/>
        <v>Spełnia</v>
      </c>
      <c r="N59" s="57" t="str">
        <f t="shared" si="4"/>
        <v>Spełnia</v>
      </c>
      <c r="O59" s="57" t="str">
        <f t="shared" si="4"/>
        <v>Spełnia</v>
      </c>
      <c r="P59" s="57" t="str">
        <f t="shared" si="4"/>
        <v>Spełnia</v>
      </c>
      <c r="Q59" s="57" t="str">
        <f t="shared" si="4"/>
        <v>Spełnia</v>
      </c>
      <c r="R59" s="57" t="str">
        <f t="shared" si="4"/>
        <v>Spełnia</v>
      </c>
      <c r="S59" s="57" t="str">
        <f t="shared" si="4"/>
        <v>Spełnia</v>
      </c>
      <c r="T59" s="57" t="str">
        <f t="shared" si="4"/>
        <v>Spełnia</v>
      </c>
      <c r="U59" s="57" t="str">
        <f t="shared" si="4"/>
        <v>Spełnia</v>
      </c>
      <c r="V59" s="57" t="str">
        <f t="shared" si="4"/>
        <v>Spełnia</v>
      </c>
      <c r="W59" s="57" t="str">
        <f t="shared" si="4"/>
        <v>Spełnia</v>
      </c>
      <c r="X59" s="57" t="str">
        <f t="shared" si="4"/>
        <v>Spełnia</v>
      </c>
      <c r="Y59" s="57" t="str">
        <f t="shared" si="4"/>
        <v>Spełnia</v>
      </c>
      <c r="Z59" s="57" t="str">
        <f t="shared" si="4"/>
        <v>Spełnia</v>
      </c>
      <c r="AA59" s="57" t="str">
        <f t="shared" si="4"/>
        <v>Spełnia</v>
      </c>
      <c r="AB59" s="57" t="str">
        <f t="shared" si="4"/>
        <v>Spełnia</v>
      </c>
      <c r="AC59" s="57" t="str">
        <f t="shared" si="4"/>
        <v>Spełnia</v>
      </c>
      <c r="AD59" s="57" t="str">
        <f t="shared" si="4"/>
        <v>Spełnia</v>
      </c>
      <c r="AE59" s="57" t="str">
        <f t="shared" si="4"/>
        <v>Spełnia</v>
      </c>
      <c r="AF59" s="57" t="str">
        <f t="shared" si="4"/>
        <v>Spełnia</v>
      </c>
      <c r="AG59" s="57" t="str">
        <f t="shared" si="4"/>
        <v>Spełnia</v>
      </c>
    </row>
    <row r="60" spans="1:33" ht="14.25">
      <c r="A60" s="41" t="s">
        <v>22</v>
      </c>
      <c r="B60" s="42" t="s">
        <v>80</v>
      </c>
      <c r="C60" s="210" t="s">
        <v>174</v>
      </c>
      <c r="D60" s="210" t="s">
        <v>174</v>
      </c>
      <c r="E60" s="210" t="s">
        <v>174</v>
      </c>
      <c r="F60" s="210" t="s">
        <v>174</v>
      </c>
      <c r="G60" s="210" t="s">
        <v>174</v>
      </c>
      <c r="H60" s="210" t="s">
        <v>174</v>
      </c>
      <c r="I60" s="210" t="s">
        <v>174</v>
      </c>
      <c r="J60" s="210" t="s">
        <v>174</v>
      </c>
      <c r="K60" s="210" t="s">
        <v>174</v>
      </c>
      <c r="L60" s="210" t="s">
        <v>174</v>
      </c>
      <c r="M60" s="210" t="s">
        <v>174</v>
      </c>
      <c r="N60" s="210" t="s">
        <v>174</v>
      </c>
      <c r="O60" s="210" t="s">
        <v>174</v>
      </c>
      <c r="P60" s="210" t="s">
        <v>174</v>
      </c>
      <c r="Q60" s="210" t="s">
        <v>174</v>
      </c>
      <c r="R60" s="210" t="s">
        <v>174</v>
      </c>
      <c r="S60" s="210" t="s">
        <v>174</v>
      </c>
      <c r="T60" s="210" t="s">
        <v>174</v>
      </c>
      <c r="U60" s="210" t="s">
        <v>174</v>
      </c>
      <c r="V60" s="210" t="s">
        <v>174</v>
      </c>
      <c r="W60" s="210" t="s">
        <v>174</v>
      </c>
      <c r="X60" s="210" t="s">
        <v>174</v>
      </c>
      <c r="Y60" s="210" t="s">
        <v>174</v>
      </c>
      <c r="Z60" s="210" t="s">
        <v>174</v>
      </c>
      <c r="AA60" s="210" t="s">
        <v>174</v>
      </c>
      <c r="AB60" s="210" t="s">
        <v>174</v>
      </c>
      <c r="AC60" s="210" t="s">
        <v>174</v>
      </c>
      <c r="AD60" s="210" t="s">
        <v>174</v>
      </c>
      <c r="AE60" s="210" t="s">
        <v>174</v>
      </c>
      <c r="AF60" s="210" t="s">
        <v>174</v>
      </c>
      <c r="AG60" s="210" t="s">
        <v>174</v>
      </c>
    </row>
    <row r="61" spans="1:33" ht="14.25" outlineLevel="1">
      <c r="A61" s="44"/>
      <c r="B61" s="45" t="s">
        <v>4</v>
      </c>
      <c r="C61" s="46">
        <f>+Zal_1_WPF_wg_przeplywow!C20</f>
        <v>13298930</v>
      </c>
      <c r="D61" s="46">
        <f>+Zal_1_WPF_wg_przeplywow!D20</f>
        <v>14077482</v>
      </c>
      <c r="E61" s="46">
        <f>+Zal_1_WPF_wg_przeplywow!E20</f>
        <v>14714990</v>
      </c>
      <c r="F61" s="46">
        <f>+Zal_1_WPF_wg_przeplywow!F20</f>
        <v>15531237</v>
      </c>
      <c r="G61" s="46">
        <f>+Zal_1_WPF_wg_przeplywow!G20</f>
        <v>16470813</v>
      </c>
      <c r="H61" s="46">
        <f>+Zal_1_WPF_wg_przeplywow!H20</f>
        <v>0</v>
      </c>
      <c r="I61" s="46">
        <f>+Zal_1_WPF_wg_przeplywow!I20</f>
        <v>0</v>
      </c>
      <c r="J61" s="46">
        <f>+Zal_1_WPF_wg_przeplywow!J20</f>
        <v>0</v>
      </c>
      <c r="K61" s="46">
        <f>+Zal_1_WPF_wg_przeplywow!K20</f>
        <v>0</v>
      </c>
      <c r="L61" s="46">
        <f>+Zal_1_WPF_wg_przeplywow!L20</f>
        <v>0</v>
      </c>
      <c r="M61" s="46">
        <f>+Zal_1_WPF_wg_przeplywow!M20</f>
        <v>0</v>
      </c>
      <c r="N61" s="46">
        <f>+Zal_1_WPF_wg_przeplywow!N20</f>
        <v>0</v>
      </c>
      <c r="O61" s="46">
        <f>+Zal_1_WPF_wg_przeplywow!O20</f>
        <v>0</v>
      </c>
      <c r="P61" s="46">
        <f>+Zal_1_WPF_wg_przeplywow!P20</f>
        <v>0</v>
      </c>
      <c r="Q61" s="46">
        <f>+Zal_1_WPF_wg_przeplywow!Q20</f>
        <v>0</v>
      </c>
      <c r="R61" s="46">
        <f>+Zal_1_WPF_wg_przeplywow!R20</f>
        <v>0</v>
      </c>
      <c r="S61" s="46">
        <f>+Zal_1_WPF_wg_przeplywow!S20</f>
        <v>0</v>
      </c>
      <c r="T61" s="46">
        <f>+Zal_1_WPF_wg_przeplywow!T20</f>
        <v>0</v>
      </c>
      <c r="U61" s="46">
        <f>+Zal_1_WPF_wg_przeplywow!U20</f>
        <v>0</v>
      </c>
      <c r="V61" s="46">
        <f>+Zal_1_WPF_wg_przeplywow!V20</f>
        <v>0</v>
      </c>
      <c r="W61" s="46">
        <f>+Zal_1_WPF_wg_przeplywow!W20</f>
        <v>0</v>
      </c>
      <c r="X61" s="46">
        <f>+Zal_1_WPF_wg_przeplywow!X20</f>
        <v>0</v>
      </c>
      <c r="Y61" s="46">
        <f>+Zal_1_WPF_wg_przeplywow!Y20</f>
        <v>0</v>
      </c>
      <c r="Z61" s="46">
        <f>+Zal_1_WPF_wg_przeplywow!Z20</f>
        <v>0</v>
      </c>
      <c r="AA61" s="46">
        <f>+Zal_1_WPF_wg_przeplywow!AA20</f>
        <v>0</v>
      </c>
      <c r="AB61" s="46">
        <f>+Zal_1_WPF_wg_przeplywow!AB20</f>
        <v>0</v>
      </c>
      <c r="AC61" s="46">
        <f>+Zal_1_WPF_wg_przeplywow!AC20</f>
        <v>0</v>
      </c>
      <c r="AD61" s="46">
        <f>+Zal_1_WPF_wg_przeplywow!AD20</f>
        <v>0</v>
      </c>
      <c r="AE61" s="46">
        <f>+Zal_1_WPF_wg_przeplywow!AE20</f>
        <v>0</v>
      </c>
      <c r="AF61" s="46">
        <f>+Zal_1_WPF_wg_przeplywow!AF20</f>
        <v>0</v>
      </c>
      <c r="AG61" s="46">
        <f>+Zal_1_WPF_wg_przeplywow!AG20</f>
        <v>0</v>
      </c>
    </row>
    <row r="62" spans="1:33" ht="14.25" outlineLevel="1">
      <c r="A62" s="44"/>
      <c r="B62" s="45" t="s">
        <v>5</v>
      </c>
      <c r="C62" s="46">
        <f>+Zal_1_WPF_wg_przeplywow!C21</f>
        <v>4400234</v>
      </c>
      <c r="D62" s="46">
        <f>+Zal_1_WPF_wg_przeplywow!D21</f>
        <v>4510240</v>
      </c>
      <c r="E62" s="46">
        <f>+Zal_1_WPF_wg_przeplywow!E21</f>
        <v>4622996</v>
      </c>
      <c r="F62" s="46">
        <f>+Zal_1_WPF_wg_przeplywow!F21</f>
        <v>4738571</v>
      </c>
      <c r="G62" s="46">
        <f>+Zal_1_WPF_wg_przeplywow!G21</f>
        <v>4857033</v>
      </c>
      <c r="H62" s="46">
        <f>+Zal_1_WPF_wg_przeplywow!H21</f>
        <v>0</v>
      </c>
      <c r="I62" s="46">
        <f>+Zal_1_WPF_wg_przeplywow!I21</f>
        <v>0</v>
      </c>
      <c r="J62" s="46">
        <f>+Zal_1_WPF_wg_przeplywow!J21</f>
        <v>0</v>
      </c>
      <c r="K62" s="46">
        <f>+Zal_1_WPF_wg_przeplywow!K21</f>
        <v>0</v>
      </c>
      <c r="L62" s="46">
        <f>+Zal_1_WPF_wg_przeplywow!L21</f>
        <v>0</v>
      </c>
      <c r="M62" s="46">
        <f>+Zal_1_WPF_wg_przeplywow!M21</f>
        <v>0</v>
      </c>
      <c r="N62" s="46">
        <f>+Zal_1_WPF_wg_przeplywow!N21</f>
        <v>0</v>
      </c>
      <c r="O62" s="46">
        <f>+Zal_1_WPF_wg_przeplywow!O21</f>
        <v>0</v>
      </c>
      <c r="P62" s="46">
        <f>+Zal_1_WPF_wg_przeplywow!P21</f>
        <v>0</v>
      </c>
      <c r="Q62" s="46">
        <f>+Zal_1_WPF_wg_przeplywow!Q21</f>
        <v>0</v>
      </c>
      <c r="R62" s="46">
        <f>+Zal_1_WPF_wg_przeplywow!R21</f>
        <v>0</v>
      </c>
      <c r="S62" s="46">
        <f>+Zal_1_WPF_wg_przeplywow!S21</f>
        <v>0</v>
      </c>
      <c r="T62" s="46">
        <f>+Zal_1_WPF_wg_przeplywow!T21</f>
        <v>0</v>
      </c>
      <c r="U62" s="46">
        <f>+Zal_1_WPF_wg_przeplywow!U21</f>
        <v>0</v>
      </c>
      <c r="V62" s="46">
        <f>+Zal_1_WPF_wg_przeplywow!V21</f>
        <v>0</v>
      </c>
      <c r="W62" s="46">
        <f>+Zal_1_WPF_wg_przeplywow!W21</f>
        <v>0</v>
      </c>
      <c r="X62" s="46">
        <f>+Zal_1_WPF_wg_przeplywow!X21</f>
        <v>0</v>
      </c>
      <c r="Y62" s="46">
        <f>+Zal_1_WPF_wg_przeplywow!Y21</f>
        <v>0</v>
      </c>
      <c r="Z62" s="46">
        <f>+Zal_1_WPF_wg_przeplywow!Z21</f>
        <v>0</v>
      </c>
      <c r="AA62" s="46">
        <f>+Zal_1_WPF_wg_przeplywow!AA21</f>
        <v>0</v>
      </c>
      <c r="AB62" s="46">
        <f>+Zal_1_WPF_wg_przeplywow!AB21</f>
        <v>0</v>
      </c>
      <c r="AC62" s="46">
        <f>+Zal_1_WPF_wg_przeplywow!AC21</f>
        <v>0</v>
      </c>
      <c r="AD62" s="46">
        <f>+Zal_1_WPF_wg_przeplywow!AD21</f>
        <v>0</v>
      </c>
      <c r="AE62" s="46">
        <f>+Zal_1_WPF_wg_przeplywow!AE21</f>
        <v>0</v>
      </c>
      <c r="AF62" s="46">
        <f>+Zal_1_WPF_wg_przeplywow!AF21</f>
        <v>0</v>
      </c>
      <c r="AG62" s="46">
        <f>+Zal_1_WPF_wg_przeplywow!AG21</f>
        <v>0</v>
      </c>
    </row>
    <row r="63" spans="1:33" ht="14.25" outlineLevel="1">
      <c r="A63" s="44"/>
      <c r="B63" s="45" t="s">
        <v>81</v>
      </c>
      <c r="C63" s="46">
        <f>+Zal_1_WPF_wg_przeplywow!C25</f>
        <v>579462</v>
      </c>
      <c r="D63" s="46">
        <f>+Zal_1_WPF_wg_przeplywow!D25</f>
        <v>467640</v>
      </c>
      <c r="E63" s="46">
        <f>+Zal_1_WPF_wg_przeplywow!E25</f>
        <v>479221</v>
      </c>
      <c r="F63" s="46">
        <f>+Zal_1_WPF_wg_przeplywow!F25</f>
        <v>491215</v>
      </c>
      <c r="G63" s="46">
        <f>+Zal_1_WPF_wg_przeplywow!G25</f>
        <v>503416</v>
      </c>
      <c r="H63" s="46">
        <f>+Zal_1_WPF_wg_przeplywow!H25</f>
        <v>0</v>
      </c>
      <c r="I63" s="46">
        <f>+Zal_1_WPF_wg_przeplywow!I25</f>
        <v>0</v>
      </c>
      <c r="J63" s="46">
        <f>+Zal_1_WPF_wg_przeplywow!J25</f>
        <v>0</v>
      </c>
      <c r="K63" s="46">
        <f>+Zal_1_WPF_wg_przeplywow!K25</f>
        <v>0</v>
      </c>
      <c r="L63" s="46">
        <f>+Zal_1_WPF_wg_przeplywow!L25</f>
        <v>0</v>
      </c>
      <c r="M63" s="46">
        <f>+Zal_1_WPF_wg_przeplywow!M25</f>
        <v>0</v>
      </c>
      <c r="N63" s="46">
        <f>+Zal_1_WPF_wg_przeplywow!N25</f>
        <v>0</v>
      </c>
      <c r="O63" s="46">
        <f>+Zal_1_WPF_wg_przeplywow!O25</f>
        <v>0</v>
      </c>
      <c r="P63" s="46">
        <f>+Zal_1_WPF_wg_przeplywow!P25</f>
        <v>0</v>
      </c>
      <c r="Q63" s="46">
        <f>+Zal_1_WPF_wg_przeplywow!Q25</f>
        <v>0</v>
      </c>
      <c r="R63" s="46">
        <f>+Zal_1_WPF_wg_przeplywow!R25</f>
        <v>0</v>
      </c>
      <c r="S63" s="46">
        <f>+Zal_1_WPF_wg_przeplywow!S25</f>
        <v>0</v>
      </c>
      <c r="T63" s="46">
        <f>+Zal_1_WPF_wg_przeplywow!T25</f>
        <v>0</v>
      </c>
      <c r="U63" s="46">
        <f>+Zal_1_WPF_wg_przeplywow!U25</f>
        <v>0</v>
      </c>
      <c r="V63" s="46">
        <f>+Zal_1_WPF_wg_przeplywow!V25</f>
        <v>0</v>
      </c>
      <c r="W63" s="46">
        <f>+Zal_1_WPF_wg_przeplywow!W25</f>
        <v>0</v>
      </c>
      <c r="X63" s="46">
        <f>+Zal_1_WPF_wg_przeplywow!X25</f>
        <v>0</v>
      </c>
      <c r="Y63" s="46">
        <f>+Zal_1_WPF_wg_przeplywow!Y25</f>
        <v>0</v>
      </c>
      <c r="Z63" s="46">
        <f>+Zal_1_WPF_wg_przeplywow!Z25</f>
        <v>0</v>
      </c>
      <c r="AA63" s="46">
        <f>+Zal_1_WPF_wg_przeplywow!AA25</f>
        <v>0</v>
      </c>
      <c r="AB63" s="46">
        <f>+Zal_1_WPF_wg_przeplywow!AB25</f>
        <v>0</v>
      </c>
      <c r="AC63" s="46">
        <f>+Zal_1_WPF_wg_przeplywow!AC25</f>
        <v>0</v>
      </c>
      <c r="AD63" s="46">
        <f>+Zal_1_WPF_wg_przeplywow!AD25</f>
        <v>0</v>
      </c>
      <c r="AE63" s="46">
        <f>+Zal_1_WPF_wg_przeplywow!AE25</f>
        <v>0</v>
      </c>
      <c r="AF63" s="46">
        <f>+Zal_1_WPF_wg_przeplywow!AF25</f>
        <v>0</v>
      </c>
      <c r="AG63" s="46">
        <f>+Zal_1_WPF_wg_przeplywow!AG25</f>
        <v>0</v>
      </c>
    </row>
    <row r="64" spans="1:33" ht="14.25" outlineLevel="1">
      <c r="A64" s="58"/>
      <c r="B64" s="59" t="s">
        <v>82</v>
      </c>
      <c r="C64" s="60">
        <f>+Zal_1_WPF_wg_przeplywow!C44</f>
        <v>1100000</v>
      </c>
      <c r="D64" s="60">
        <f>+Zal_1_WPF_wg_przeplywow!D44</f>
        <v>0</v>
      </c>
      <c r="E64" s="60">
        <f>+Zal_1_WPF_wg_przeplywow!E44</f>
        <v>0</v>
      </c>
      <c r="F64" s="60">
        <f>+Zal_1_WPF_wg_przeplywow!F44</f>
        <v>0</v>
      </c>
      <c r="G64" s="60">
        <f>+Zal_1_WPF_wg_przeplywow!G44</f>
        <v>0</v>
      </c>
      <c r="H64" s="60">
        <f>+Zal_1_WPF_wg_przeplywow!H44</f>
        <v>0</v>
      </c>
      <c r="I64" s="60">
        <f>+Zal_1_WPF_wg_przeplywow!I44</f>
        <v>0</v>
      </c>
      <c r="J64" s="60">
        <f>+Zal_1_WPF_wg_przeplywow!J44</f>
        <v>0</v>
      </c>
      <c r="K64" s="60">
        <f>+Zal_1_WPF_wg_przeplywow!K44</f>
        <v>0</v>
      </c>
      <c r="L64" s="60">
        <f>+Zal_1_WPF_wg_przeplywow!L44</f>
        <v>0</v>
      </c>
      <c r="M64" s="60">
        <f>+Zal_1_WPF_wg_przeplywow!M44</f>
        <v>0</v>
      </c>
      <c r="N64" s="60">
        <f>+Zal_1_WPF_wg_przeplywow!N44</f>
        <v>0</v>
      </c>
      <c r="O64" s="60">
        <f>+Zal_1_WPF_wg_przeplywow!O44</f>
        <v>0</v>
      </c>
      <c r="P64" s="60">
        <f>+Zal_1_WPF_wg_przeplywow!P44</f>
        <v>0</v>
      </c>
      <c r="Q64" s="60">
        <f>+Zal_1_WPF_wg_przeplywow!Q44</f>
        <v>0</v>
      </c>
      <c r="R64" s="60">
        <f>+Zal_1_WPF_wg_przeplywow!R44</f>
        <v>0</v>
      </c>
      <c r="S64" s="60">
        <f>+Zal_1_WPF_wg_przeplywow!S44</f>
        <v>0</v>
      </c>
      <c r="T64" s="60">
        <f>+Zal_1_WPF_wg_przeplywow!T44</f>
        <v>0</v>
      </c>
      <c r="U64" s="60">
        <f>+Zal_1_WPF_wg_przeplywow!U44</f>
        <v>0</v>
      </c>
      <c r="V64" s="60">
        <f>+Zal_1_WPF_wg_przeplywow!V44</f>
        <v>0</v>
      </c>
      <c r="W64" s="60">
        <f>+Zal_1_WPF_wg_przeplywow!W44</f>
        <v>0</v>
      </c>
      <c r="X64" s="60">
        <f>+Zal_1_WPF_wg_przeplywow!X44</f>
        <v>0</v>
      </c>
      <c r="Y64" s="60">
        <f>+Zal_1_WPF_wg_przeplywow!Y44</f>
        <v>0</v>
      </c>
      <c r="Z64" s="60">
        <f>+Zal_1_WPF_wg_przeplywow!Z44</f>
        <v>0</v>
      </c>
      <c r="AA64" s="60">
        <f>+Zal_1_WPF_wg_przeplywow!AA44</f>
        <v>0</v>
      </c>
      <c r="AB64" s="60">
        <f>+Zal_1_WPF_wg_przeplywow!AB44</f>
        <v>0</v>
      </c>
      <c r="AC64" s="60">
        <f>+Zal_1_WPF_wg_przeplywow!AC44</f>
        <v>0</v>
      </c>
      <c r="AD64" s="60">
        <f>+Zal_1_WPF_wg_przeplywow!AD44</f>
        <v>0</v>
      </c>
      <c r="AE64" s="60">
        <f>+Zal_1_WPF_wg_przeplywow!AE44</f>
        <v>0</v>
      </c>
      <c r="AF64" s="60">
        <f>+Zal_1_WPF_wg_przeplywow!AF44</f>
        <v>0</v>
      </c>
      <c r="AG64" s="60">
        <f>+Zal_1_WPF_wg_przeplywow!AG44</f>
        <v>0</v>
      </c>
    </row>
    <row r="65" spans="1:33" ht="24">
      <c r="A65" s="39" t="s">
        <v>23</v>
      </c>
      <c r="B65" s="40" t="s">
        <v>163</v>
      </c>
      <c r="C65" s="33">
        <f>+Zal_1_WPF_wg_przeplywow!C54</f>
        <v>614497</v>
      </c>
      <c r="D65" s="33">
        <f>+Zal_1_WPF_wg_przeplywow!D54</f>
        <v>1873920</v>
      </c>
      <c r="E65" s="33">
        <f>+Zal_1_WPF_wg_przeplywow!E54</f>
        <v>1196042</v>
      </c>
      <c r="F65" s="33">
        <f>+Zal_1_WPF_wg_przeplywow!F54</f>
        <v>0</v>
      </c>
      <c r="G65" s="33">
        <f>+Zal_1_WPF_wg_przeplywow!G54</f>
        <v>0</v>
      </c>
      <c r="H65" s="33">
        <f>+Zal_1_WPF_wg_przeplywow!H54</f>
        <v>0</v>
      </c>
      <c r="I65" s="33">
        <f>+Zal_1_WPF_wg_przeplywow!I54</f>
        <v>0</v>
      </c>
      <c r="J65" s="33">
        <f>+Zal_1_WPF_wg_przeplywow!J54</f>
        <v>0</v>
      </c>
      <c r="K65" s="33">
        <f>+Zal_1_WPF_wg_przeplywow!K54</f>
        <v>0</v>
      </c>
      <c r="L65" s="33">
        <f>+Zal_1_WPF_wg_przeplywow!L54</f>
        <v>0</v>
      </c>
      <c r="M65" s="33">
        <f>+Zal_1_WPF_wg_przeplywow!M54</f>
        <v>0</v>
      </c>
      <c r="N65" s="33">
        <f>+Zal_1_WPF_wg_przeplywow!N54</f>
        <v>0</v>
      </c>
      <c r="O65" s="33">
        <f>+Zal_1_WPF_wg_przeplywow!O54</f>
        <v>0</v>
      </c>
      <c r="P65" s="33">
        <f>+Zal_1_WPF_wg_przeplywow!P54</f>
        <v>0</v>
      </c>
      <c r="Q65" s="33">
        <f>+Zal_1_WPF_wg_przeplywow!Q54</f>
        <v>0</v>
      </c>
      <c r="R65" s="33">
        <f>+Zal_1_WPF_wg_przeplywow!R54</f>
        <v>0</v>
      </c>
      <c r="S65" s="33">
        <f>+Zal_1_WPF_wg_przeplywow!S54</f>
        <v>0</v>
      </c>
      <c r="T65" s="33">
        <f>+Zal_1_WPF_wg_przeplywow!T54</f>
        <v>0</v>
      </c>
      <c r="U65" s="33">
        <f>+Zal_1_WPF_wg_przeplywow!U54</f>
        <v>0</v>
      </c>
      <c r="V65" s="33">
        <f>+Zal_1_WPF_wg_przeplywow!V54</f>
        <v>0</v>
      </c>
      <c r="W65" s="33">
        <f>+Zal_1_WPF_wg_przeplywow!W54</f>
        <v>0</v>
      </c>
      <c r="X65" s="33">
        <f>+Zal_1_WPF_wg_przeplywow!X54</f>
        <v>0</v>
      </c>
      <c r="Y65" s="33">
        <f>+Zal_1_WPF_wg_przeplywow!Y54</f>
        <v>0</v>
      </c>
      <c r="Z65" s="33">
        <f>+Zal_1_WPF_wg_przeplywow!Z54</f>
        <v>0</v>
      </c>
      <c r="AA65" s="33">
        <f>+Zal_1_WPF_wg_przeplywow!AA54</f>
        <v>0</v>
      </c>
      <c r="AB65" s="33">
        <f>+Zal_1_WPF_wg_przeplywow!AB54</f>
        <v>0</v>
      </c>
      <c r="AC65" s="33">
        <f>+Zal_1_WPF_wg_przeplywow!AC54</f>
        <v>0</v>
      </c>
      <c r="AD65" s="33">
        <f>+Zal_1_WPF_wg_przeplywow!AD54</f>
        <v>0</v>
      </c>
      <c r="AE65" s="33">
        <f>+Zal_1_WPF_wg_przeplywow!AE54</f>
        <v>0</v>
      </c>
      <c r="AF65" s="33">
        <f>+Zal_1_WPF_wg_przeplywow!AF54</f>
        <v>0</v>
      </c>
      <c r="AG65" s="33">
        <f>+Zal_1_WPF_wg_przeplywow!AG54</f>
        <v>0</v>
      </c>
    </row>
    <row r="66" spans="1:33" ht="14.25">
      <c r="A66" s="41" t="s">
        <v>24</v>
      </c>
      <c r="B66" s="42" t="s">
        <v>89</v>
      </c>
      <c r="C66" s="68">
        <f>+Zal_1_WPF_wg_przeplywow!C55</f>
        <v>0</v>
      </c>
      <c r="D66" s="68">
        <f>+Zal_1_WPF_wg_przeplywow!D55</f>
        <v>0</v>
      </c>
      <c r="E66" s="68">
        <f>+Zal_1_WPF_wg_przeplywow!E55</f>
        <v>0</v>
      </c>
      <c r="F66" s="68">
        <f>+Zal_1_WPF_wg_przeplywow!F55</f>
        <v>0</v>
      </c>
      <c r="G66" s="68">
        <f>+Zal_1_WPF_wg_przeplywow!G55</f>
        <v>0</v>
      </c>
      <c r="H66" s="68">
        <f>+Zal_1_WPF_wg_przeplywow!H55</f>
        <v>0</v>
      </c>
      <c r="I66" s="68">
        <f>+Zal_1_WPF_wg_przeplywow!I55</f>
        <v>0</v>
      </c>
      <c r="J66" s="68">
        <f>+Zal_1_WPF_wg_przeplywow!J55</f>
        <v>0</v>
      </c>
      <c r="K66" s="68">
        <f>+Zal_1_WPF_wg_przeplywow!K55</f>
        <v>0</v>
      </c>
      <c r="L66" s="68">
        <f>+Zal_1_WPF_wg_przeplywow!L55</f>
        <v>0</v>
      </c>
      <c r="M66" s="68">
        <f>+Zal_1_WPF_wg_przeplywow!M55</f>
        <v>0</v>
      </c>
      <c r="N66" s="68">
        <f>+Zal_1_WPF_wg_przeplywow!N55</f>
        <v>0</v>
      </c>
      <c r="O66" s="68">
        <f>+Zal_1_WPF_wg_przeplywow!O55</f>
        <v>0</v>
      </c>
      <c r="P66" s="68">
        <f>+Zal_1_WPF_wg_przeplywow!P55</f>
        <v>0</v>
      </c>
      <c r="Q66" s="68">
        <f>+Zal_1_WPF_wg_przeplywow!Q55</f>
        <v>0</v>
      </c>
      <c r="R66" s="68">
        <f>+Zal_1_WPF_wg_przeplywow!R55</f>
        <v>0</v>
      </c>
      <c r="S66" s="68">
        <f>+Zal_1_WPF_wg_przeplywow!S55</f>
        <v>0</v>
      </c>
      <c r="T66" s="68">
        <f>+Zal_1_WPF_wg_przeplywow!T55</f>
        <v>0</v>
      </c>
      <c r="U66" s="68">
        <f>+Zal_1_WPF_wg_przeplywow!U55</f>
        <v>0</v>
      </c>
      <c r="V66" s="68">
        <f>+Zal_1_WPF_wg_przeplywow!V55</f>
        <v>0</v>
      </c>
      <c r="W66" s="68">
        <f>+Zal_1_WPF_wg_przeplywow!W55</f>
        <v>0</v>
      </c>
      <c r="X66" s="68">
        <f>+Zal_1_WPF_wg_przeplywow!X55</f>
        <v>0</v>
      </c>
      <c r="Y66" s="68">
        <f>+Zal_1_WPF_wg_przeplywow!Y55</f>
        <v>0</v>
      </c>
      <c r="Z66" s="68">
        <f>+Zal_1_WPF_wg_przeplywow!Z55</f>
        <v>0</v>
      </c>
      <c r="AA66" s="68">
        <f>+Zal_1_WPF_wg_przeplywow!AA55</f>
        <v>0</v>
      </c>
      <c r="AB66" s="68">
        <f>+Zal_1_WPF_wg_przeplywow!AB55</f>
        <v>0</v>
      </c>
      <c r="AC66" s="68">
        <f>+Zal_1_WPF_wg_przeplywow!AC55</f>
        <v>0</v>
      </c>
      <c r="AD66" s="68">
        <f>+Zal_1_WPF_wg_przeplywow!AD55</f>
        <v>0</v>
      </c>
      <c r="AE66" s="68">
        <f>+Zal_1_WPF_wg_przeplywow!AE55</f>
        <v>0</v>
      </c>
      <c r="AF66" s="68">
        <f>+Zal_1_WPF_wg_przeplywow!AF55</f>
        <v>0</v>
      </c>
      <c r="AG66" s="68">
        <f>+Zal_1_WPF_wg_przeplywow!AG55</f>
        <v>0</v>
      </c>
    </row>
    <row r="67" spans="1:33" ht="24" outlineLevel="1">
      <c r="A67" s="58"/>
      <c r="B67" s="59" t="s">
        <v>90</v>
      </c>
      <c r="C67" s="60">
        <f>+Zal_1_WPF_wg_przeplywow!C56</f>
        <v>0</v>
      </c>
      <c r="D67" s="60">
        <f>+Zal_1_WPF_wg_przeplywow!D56</f>
        <v>0</v>
      </c>
      <c r="E67" s="60">
        <f>+Zal_1_WPF_wg_przeplywow!E56</f>
        <v>0</v>
      </c>
      <c r="F67" s="60">
        <f>+Zal_1_WPF_wg_przeplywow!F56</f>
        <v>0</v>
      </c>
      <c r="G67" s="60">
        <f>+Zal_1_WPF_wg_przeplywow!G56</f>
        <v>0</v>
      </c>
      <c r="H67" s="60">
        <f>+Zal_1_WPF_wg_przeplywow!H56</f>
        <v>0</v>
      </c>
      <c r="I67" s="60">
        <f>+Zal_1_WPF_wg_przeplywow!I56</f>
        <v>0</v>
      </c>
      <c r="J67" s="60">
        <f>+Zal_1_WPF_wg_przeplywow!J56</f>
        <v>0</v>
      </c>
      <c r="K67" s="60">
        <f>+Zal_1_WPF_wg_przeplywow!K56</f>
        <v>0</v>
      </c>
      <c r="L67" s="60">
        <f>+Zal_1_WPF_wg_przeplywow!L56</f>
        <v>0</v>
      </c>
      <c r="M67" s="60">
        <f>+Zal_1_WPF_wg_przeplywow!M56</f>
        <v>0</v>
      </c>
      <c r="N67" s="60">
        <f>+Zal_1_WPF_wg_przeplywow!N56</f>
        <v>0</v>
      </c>
      <c r="O67" s="60">
        <f>+Zal_1_WPF_wg_przeplywow!O56</f>
        <v>0</v>
      </c>
      <c r="P67" s="60">
        <f>+Zal_1_WPF_wg_przeplywow!P56</f>
        <v>0</v>
      </c>
      <c r="Q67" s="60">
        <f>+Zal_1_WPF_wg_przeplywow!Q56</f>
        <v>0</v>
      </c>
      <c r="R67" s="60">
        <f>+Zal_1_WPF_wg_przeplywow!R56</f>
        <v>0</v>
      </c>
      <c r="S67" s="60">
        <f>+Zal_1_WPF_wg_przeplywow!S56</f>
        <v>0</v>
      </c>
      <c r="T67" s="60">
        <f>+Zal_1_WPF_wg_przeplywow!T56</f>
        <v>0</v>
      </c>
      <c r="U67" s="60">
        <f>+Zal_1_WPF_wg_przeplywow!U56</f>
        <v>0</v>
      </c>
      <c r="V67" s="60">
        <f>+Zal_1_WPF_wg_przeplywow!V56</f>
        <v>0</v>
      </c>
      <c r="W67" s="60">
        <f>+Zal_1_WPF_wg_przeplywow!W56</f>
        <v>0</v>
      </c>
      <c r="X67" s="60">
        <f>+Zal_1_WPF_wg_przeplywow!X56</f>
        <v>0</v>
      </c>
      <c r="Y67" s="60">
        <f>+Zal_1_WPF_wg_przeplywow!Y56</f>
        <v>0</v>
      </c>
      <c r="Z67" s="60">
        <f>+Zal_1_WPF_wg_przeplywow!Z56</f>
        <v>0</v>
      </c>
      <c r="AA67" s="60">
        <f>+Zal_1_WPF_wg_przeplywow!AA56</f>
        <v>0</v>
      </c>
      <c r="AB67" s="60">
        <f>+Zal_1_WPF_wg_przeplywow!AB56</f>
        <v>0</v>
      </c>
      <c r="AC67" s="60">
        <f>+Zal_1_WPF_wg_przeplywow!AC56</f>
        <v>0</v>
      </c>
      <c r="AD67" s="60">
        <f>+Zal_1_WPF_wg_przeplywow!AD56</f>
        <v>0</v>
      </c>
      <c r="AE67" s="60">
        <f>+Zal_1_WPF_wg_przeplywow!AE56</f>
        <v>0</v>
      </c>
      <c r="AF67" s="60">
        <f>+Zal_1_WPF_wg_przeplywow!AF56</f>
        <v>0</v>
      </c>
      <c r="AG67" s="60">
        <f>+Zal_1_WPF_wg_przeplywow!AG56</f>
        <v>0</v>
      </c>
    </row>
    <row r="68" spans="1:33" s="156" customFormat="1" ht="24" outlineLevel="1">
      <c r="A68" s="41" t="s">
        <v>370</v>
      </c>
      <c r="B68" s="224" t="s">
        <v>281</v>
      </c>
      <c r="C68" s="68"/>
      <c r="D68" s="68"/>
      <c r="E68" s="68"/>
      <c r="F68" s="68"/>
      <c r="G68" s="68"/>
      <c r="H68" s="68"/>
      <c r="I68" s="68"/>
      <c r="J68" s="68"/>
      <c r="K68" s="68"/>
      <c r="L68" s="68"/>
      <c r="M68" s="68"/>
      <c r="N68" s="68"/>
      <c r="O68" s="68"/>
      <c r="P68" s="68"/>
      <c r="Q68" s="68"/>
      <c r="R68" s="68"/>
      <c r="S68" s="68"/>
      <c r="T68" s="68"/>
      <c r="U68" s="68"/>
      <c r="V68" s="68"/>
      <c r="W68" s="68"/>
      <c r="X68" s="68"/>
      <c r="Y68" s="68"/>
      <c r="Z68" s="68"/>
      <c r="AA68" s="68"/>
      <c r="AB68" s="68"/>
      <c r="AC68" s="68"/>
      <c r="AD68" s="68"/>
      <c r="AE68" s="68"/>
      <c r="AF68" s="68"/>
      <c r="AG68" s="68"/>
    </row>
    <row r="69" spans="1:33" s="156" customFormat="1" ht="24" outlineLevel="1">
      <c r="A69" s="44"/>
      <c r="B69" s="45" t="s">
        <v>282</v>
      </c>
      <c r="C69" s="46">
        <f>+Zal_1_WPF_wg_przeplywow!C58</f>
        <v>0</v>
      </c>
      <c r="D69" s="46">
        <f>+Zal_1_WPF_wg_przeplywow!D58</f>
        <v>0</v>
      </c>
      <c r="E69" s="46">
        <f>+Zal_1_WPF_wg_przeplywow!E58</f>
        <v>0</v>
      </c>
      <c r="F69" s="46">
        <f>+Zal_1_WPF_wg_przeplywow!F58</f>
        <v>0</v>
      </c>
      <c r="G69" s="46">
        <f>+Zal_1_WPF_wg_przeplywow!G58</f>
        <v>0</v>
      </c>
      <c r="H69" s="46">
        <f>+Zal_1_WPF_wg_przeplywow!H58</f>
        <v>0</v>
      </c>
      <c r="I69" s="46">
        <f>+Zal_1_WPF_wg_przeplywow!I58</f>
        <v>0</v>
      </c>
      <c r="J69" s="46">
        <f>+Zal_1_WPF_wg_przeplywow!J58</f>
        <v>0</v>
      </c>
      <c r="K69" s="46">
        <f>+Zal_1_WPF_wg_przeplywow!K58</f>
        <v>0</v>
      </c>
      <c r="L69" s="46">
        <f>+Zal_1_WPF_wg_przeplywow!L58</f>
        <v>0</v>
      </c>
      <c r="M69" s="46">
        <f>+Zal_1_WPF_wg_przeplywow!M58</f>
        <v>0</v>
      </c>
      <c r="N69" s="46">
        <f>+Zal_1_WPF_wg_przeplywow!N58</f>
        <v>0</v>
      </c>
      <c r="O69" s="46">
        <f>+Zal_1_WPF_wg_przeplywow!O58</f>
        <v>0</v>
      </c>
      <c r="P69" s="46">
        <f>+Zal_1_WPF_wg_przeplywow!P58</f>
        <v>0</v>
      </c>
      <c r="Q69" s="46">
        <f>+Zal_1_WPF_wg_przeplywow!Q58</f>
        <v>0</v>
      </c>
      <c r="R69" s="46">
        <f>+Zal_1_WPF_wg_przeplywow!R58</f>
        <v>0</v>
      </c>
      <c r="S69" s="46">
        <f>+Zal_1_WPF_wg_przeplywow!S58</f>
        <v>0</v>
      </c>
      <c r="T69" s="46">
        <f>+Zal_1_WPF_wg_przeplywow!T58</f>
        <v>0</v>
      </c>
      <c r="U69" s="46">
        <f>+Zal_1_WPF_wg_przeplywow!U58</f>
        <v>0</v>
      </c>
      <c r="V69" s="46">
        <f>+Zal_1_WPF_wg_przeplywow!V58</f>
        <v>0</v>
      </c>
      <c r="W69" s="46">
        <f>+Zal_1_WPF_wg_przeplywow!W58</f>
        <v>0</v>
      </c>
      <c r="X69" s="46">
        <f>+Zal_1_WPF_wg_przeplywow!X58</f>
        <v>0</v>
      </c>
      <c r="Y69" s="46">
        <f>+Zal_1_WPF_wg_przeplywow!Y58</f>
        <v>0</v>
      </c>
      <c r="Z69" s="46">
        <f>+Zal_1_WPF_wg_przeplywow!Z58</f>
        <v>0</v>
      </c>
      <c r="AA69" s="46">
        <f>+Zal_1_WPF_wg_przeplywow!AA58</f>
        <v>0</v>
      </c>
      <c r="AB69" s="46">
        <f>+Zal_1_WPF_wg_przeplywow!AB58</f>
        <v>0</v>
      </c>
      <c r="AC69" s="46">
        <f>+Zal_1_WPF_wg_przeplywow!AC58</f>
        <v>0</v>
      </c>
      <c r="AD69" s="46">
        <f>+Zal_1_WPF_wg_przeplywow!AD58</f>
        <v>0</v>
      </c>
      <c r="AE69" s="46">
        <f>+Zal_1_WPF_wg_przeplywow!AE58</f>
        <v>0</v>
      </c>
      <c r="AF69" s="46">
        <f>+Zal_1_WPF_wg_przeplywow!AF58</f>
        <v>0</v>
      </c>
      <c r="AG69" s="46">
        <f>+Zal_1_WPF_wg_przeplywow!AG58</f>
        <v>0</v>
      </c>
    </row>
    <row r="70" spans="1:33" s="156" customFormat="1" ht="24" outlineLevel="1">
      <c r="A70" s="44"/>
      <c r="B70" s="45" t="s">
        <v>283</v>
      </c>
      <c r="C70" s="46">
        <f>+Zal_1_WPF_wg_przeplywow!C59</f>
        <v>0</v>
      </c>
      <c r="D70" s="46">
        <f>+Zal_1_WPF_wg_przeplywow!D59</f>
        <v>0</v>
      </c>
      <c r="E70" s="46">
        <f>+Zal_1_WPF_wg_przeplywow!E59</f>
        <v>0</v>
      </c>
      <c r="F70" s="46">
        <f>+Zal_1_WPF_wg_przeplywow!F59</f>
        <v>0</v>
      </c>
      <c r="G70" s="46">
        <f>+Zal_1_WPF_wg_przeplywow!G59</f>
        <v>0</v>
      </c>
      <c r="H70" s="46">
        <f>+Zal_1_WPF_wg_przeplywow!H59</f>
        <v>0</v>
      </c>
      <c r="I70" s="46">
        <f>+Zal_1_WPF_wg_przeplywow!I59</f>
        <v>0</v>
      </c>
      <c r="J70" s="46">
        <f>+Zal_1_WPF_wg_przeplywow!J59</f>
        <v>0</v>
      </c>
      <c r="K70" s="46">
        <f>+Zal_1_WPF_wg_przeplywow!K59</f>
        <v>0</v>
      </c>
      <c r="L70" s="46">
        <f>+Zal_1_WPF_wg_przeplywow!L59</f>
        <v>0</v>
      </c>
      <c r="M70" s="46">
        <f>+Zal_1_WPF_wg_przeplywow!M59</f>
        <v>0</v>
      </c>
      <c r="N70" s="46">
        <f>+Zal_1_WPF_wg_przeplywow!N59</f>
        <v>0</v>
      </c>
      <c r="O70" s="46">
        <f>+Zal_1_WPF_wg_przeplywow!O59</f>
        <v>0</v>
      </c>
      <c r="P70" s="46">
        <f>+Zal_1_WPF_wg_przeplywow!P59</f>
        <v>0</v>
      </c>
      <c r="Q70" s="46">
        <f>+Zal_1_WPF_wg_przeplywow!Q59</f>
        <v>0</v>
      </c>
      <c r="R70" s="46">
        <f>+Zal_1_WPF_wg_przeplywow!R59</f>
        <v>0</v>
      </c>
      <c r="S70" s="46">
        <f>+Zal_1_WPF_wg_przeplywow!S59</f>
        <v>0</v>
      </c>
      <c r="T70" s="46">
        <f>+Zal_1_WPF_wg_przeplywow!T59</f>
        <v>0</v>
      </c>
      <c r="U70" s="46">
        <f>+Zal_1_WPF_wg_przeplywow!U59</f>
        <v>0</v>
      </c>
      <c r="V70" s="46">
        <f>+Zal_1_WPF_wg_przeplywow!V59</f>
        <v>0</v>
      </c>
      <c r="W70" s="46">
        <f>+Zal_1_WPF_wg_przeplywow!W59</f>
        <v>0</v>
      </c>
      <c r="X70" s="46">
        <f>+Zal_1_WPF_wg_przeplywow!X59</f>
        <v>0</v>
      </c>
      <c r="Y70" s="46">
        <f>+Zal_1_WPF_wg_przeplywow!Y59</f>
        <v>0</v>
      </c>
      <c r="Z70" s="46">
        <f>+Zal_1_WPF_wg_przeplywow!Z59</f>
        <v>0</v>
      </c>
      <c r="AA70" s="46">
        <f>+Zal_1_WPF_wg_przeplywow!AA59</f>
        <v>0</v>
      </c>
      <c r="AB70" s="46">
        <f>+Zal_1_WPF_wg_przeplywow!AB59</f>
        <v>0</v>
      </c>
      <c r="AC70" s="46">
        <f>+Zal_1_WPF_wg_przeplywow!AC59</f>
        <v>0</v>
      </c>
      <c r="AD70" s="46">
        <f>+Zal_1_WPF_wg_przeplywow!AD59</f>
        <v>0</v>
      </c>
      <c r="AE70" s="46">
        <f>+Zal_1_WPF_wg_przeplywow!AE59</f>
        <v>0</v>
      </c>
      <c r="AF70" s="46">
        <f>+Zal_1_WPF_wg_przeplywow!AF59</f>
        <v>0</v>
      </c>
      <c r="AG70" s="46">
        <f>+Zal_1_WPF_wg_przeplywow!AG59</f>
        <v>0</v>
      </c>
    </row>
    <row r="71" spans="1:33" s="156" customFormat="1" ht="24" outlineLevel="1">
      <c r="A71" s="44"/>
      <c r="B71" s="45" t="s">
        <v>284</v>
      </c>
      <c r="C71" s="46">
        <f>+Zal_1_WPF_wg_przeplywow!C60</f>
        <v>0</v>
      </c>
      <c r="D71" s="46">
        <f>+Zal_1_WPF_wg_przeplywow!D60</f>
        <v>0</v>
      </c>
      <c r="E71" s="46">
        <f>+Zal_1_WPF_wg_przeplywow!E60</f>
        <v>0</v>
      </c>
      <c r="F71" s="46">
        <f>+Zal_1_WPF_wg_przeplywow!F60</f>
        <v>0</v>
      </c>
      <c r="G71" s="46">
        <f>+Zal_1_WPF_wg_przeplywow!G60</f>
        <v>0</v>
      </c>
      <c r="H71" s="46">
        <f>+Zal_1_WPF_wg_przeplywow!H60</f>
        <v>0</v>
      </c>
      <c r="I71" s="46">
        <f>+Zal_1_WPF_wg_przeplywow!I60</f>
        <v>0</v>
      </c>
      <c r="J71" s="46">
        <f>+Zal_1_WPF_wg_przeplywow!J60</f>
        <v>0</v>
      </c>
      <c r="K71" s="46">
        <f>+Zal_1_WPF_wg_przeplywow!K60</f>
        <v>0</v>
      </c>
      <c r="L71" s="46">
        <f>+Zal_1_WPF_wg_przeplywow!L60</f>
        <v>0</v>
      </c>
      <c r="M71" s="46">
        <f>+Zal_1_WPF_wg_przeplywow!M60</f>
        <v>0</v>
      </c>
      <c r="N71" s="46">
        <f>+Zal_1_WPF_wg_przeplywow!N60</f>
        <v>0</v>
      </c>
      <c r="O71" s="46">
        <f>+Zal_1_WPF_wg_przeplywow!O60</f>
        <v>0</v>
      </c>
      <c r="P71" s="46">
        <f>+Zal_1_WPF_wg_przeplywow!P60</f>
        <v>0</v>
      </c>
      <c r="Q71" s="46">
        <f>+Zal_1_WPF_wg_przeplywow!Q60</f>
        <v>0</v>
      </c>
      <c r="R71" s="46">
        <f>+Zal_1_WPF_wg_przeplywow!R60</f>
        <v>0</v>
      </c>
      <c r="S71" s="46">
        <f>+Zal_1_WPF_wg_przeplywow!S60</f>
        <v>0</v>
      </c>
      <c r="T71" s="46">
        <f>+Zal_1_WPF_wg_przeplywow!T60</f>
        <v>0</v>
      </c>
      <c r="U71" s="46">
        <f>+Zal_1_WPF_wg_przeplywow!U60</f>
        <v>0</v>
      </c>
      <c r="V71" s="46">
        <f>+Zal_1_WPF_wg_przeplywow!V60</f>
        <v>0</v>
      </c>
      <c r="W71" s="46">
        <f>+Zal_1_WPF_wg_przeplywow!W60</f>
        <v>0</v>
      </c>
      <c r="X71" s="46">
        <f>+Zal_1_WPF_wg_przeplywow!X60</f>
        <v>0</v>
      </c>
      <c r="Y71" s="46">
        <f>+Zal_1_WPF_wg_przeplywow!Y60</f>
        <v>0</v>
      </c>
      <c r="Z71" s="46">
        <f>+Zal_1_WPF_wg_przeplywow!Z60</f>
        <v>0</v>
      </c>
      <c r="AA71" s="46">
        <f>+Zal_1_WPF_wg_przeplywow!AA60</f>
        <v>0</v>
      </c>
      <c r="AB71" s="46">
        <f>+Zal_1_WPF_wg_przeplywow!AB60</f>
        <v>0</v>
      </c>
      <c r="AC71" s="46">
        <f>+Zal_1_WPF_wg_przeplywow!AC60</f>
        <v>0</v>
      </c>
      <c r="AD71" s="46">
        <f>+Zal_1_WPF_wg_przeplywow!AD60</f>
        <v>0</v>
      </c>
      <c r="AE71" s="46">
        <f>+Zal_1_WPF_wg_przeplywow!AE60</f>
        <v>0</v>
      </c>
      <c r="AF71" s="46">
        <f>+Zal_1_WPF_wg_przeplywow!AF60</f>
        <v>0</v>
      </c>
      <c r="AG71" s="46">
        <f>+Zal_1_WPF_wg_przeplywow!AG60</f>
        <v>0</v>
      </c>
    </row>
    <row r="72" spans="1:33" s="156" customFormat="1" ht="24" outlineLevel="1">
      <c r="A72" s="44"/>
      <c r="B72" s="45" t="s">
        <v>285</v>
      </c>
      <c r="C72" s="46">
        <f>+Zal_1_WPF_wg_przeplywow!C61</f>
        <v>0</v>
      </c>
      <c r="D72" s="46">
        <f>+Zal_1_WPF_wg_przeplywow!D61</f>
        <v>0</v>
      </c>
      <c r="E72" s="46">
        <f>+Zal_1_WPF_wg_przeplywow!E61</f>
        <v>0</v>
      </c>
      <c r="F72" s="46">
        <f>+Zal_1_WPF_wg_przeplywow!F61</f>
        <v>0</v>
      </c>
      <c r="G72" s="46">
        <f>+Zal_1_WPF_wg_przeplywow!G61</f>
        <v>0</v>
      </c>
      <c r="H72" s="46">
        <f>+Zal_1_WPF_wg_przeplywow!H61</f>
        <v>0</v>
      </c>
      <c r="I72" s="46">
        <f>+Zal_1_WPF_wg_przeplywow!I61</f>
        <v>0</v>
      </c>
      <c r="J72" s="46">
        <f>+Zal_1_WPF_wg_przeplywow!J61</f>
        <v>0</v>
      </c>
      <c r="K72" s="46">
        <f>+Zal_1_WPF_wg_przeplywow!K61</f>
        <v>0</v>
      </c>
      <c r="L72" s="46">
        <f>+Zal_1_WPF_wg_przeplywow!L61</f>
        <v>0</v>
      </c>
      <c r="M72" s="46">
        <f>+Zal_1_WPF_wg_przeplywow!M61</f>
        <v>0</v>
      </c>
      <c r="N72" s="46">
        <f>+Zal_1_WPF_wg_przeplywow!N61</f>
        <v>0</v>
      </c>
      <c r="O72" s="46">
        <f>+Zal_1_WPF_wg_przeplywow!O61</f>
        <v>0</v>
      </c>
      <c r="P72" s="46">
        <f>+Zal_1_WPF_wg_przeplywow!P61</f>
        <v>0</v>
      </c>
      <c r="Q72" s="46">
        <f>+Zal_1_WPF_wg_przeplywow!Q61</f>
        <v>0</v>
      </c>
      <c r="R72" s="46">
        <f>+Zal_1_WPF_wg_przeplywow!R61</f>
        <v>0</v>
      </c>
      <c r="S72" s="46">
        <f>+Zal_1_WPF_wg_przeplywow!S61</f>
        <v>0</v>
      </c>
      <c r="T72" s="46">
        <f>+Zal_1_WPF_wg_przeplywow!T61</f>
        <v>0</v>
      </c>
      <c r="U72" s="46">
        <f>+Zal_1_WPF_wg_przeplywow!U61</f>
        <v>0</v>
      </c>
      <c r="V72" s="46">
        <f>+Zal_1_WPF_wg_przeplywow!V61</f>
        <v>0</v>
      </c>
      <c r="W72" s="46">
        <f>+Zal_1_WPF_wg_przeplywow!W61</f>
        <v>0</v>
      </c>
      <c r="X72" s="46">
        <f>+Zal_1_WPF_wg_przeplywow!X61</f>
        <v>0</v>
      </c>
      <c r="Y72" s="46">
        <f>+Zal_1_WPF_wg_przeplywow!Y61</f>
        <v>0</v>
      </c>
      <c r="Z72" s="46">
        <f>+Zal_1_WPF_wg_przeplywow!Z61</f>
        <v>0</v>
      </c>
      <c r="AA72" s="46">
        <f>+Zal_1_WPF_wg_przeplywow!AA61</f>
        <v>0</v>
      </c>
      <c r="AB72" s="46">
        <f>+Zal_1_WPF_wg_przeplywow!AB61</f>
        <v>0</v>
      </c>
      <c r="AC72" s="46">
        <f>+Zal_1_WPF_wg_przeplywow!AC61</f>
        <v>0</v>
      </c>
      <c r="AD72" s="46">
        <f>+Zal_1_WPF_wg_przeplywow!AD61</f>
        <v>0</v>
      </c>
      <c r="AE72" s="46">
        <f>+Zal_1_WPF_wg_przeplywow!AE61</f>
        <v>0</v>
      </c>
      <c r="AF72" s="46">
        <f>+Zal_1_WPF_wg_przeplywow!AF61</f>
        <v>0</v>
      </c>
      <c r="AG72" s="46">
        <f>+Zal_1_WPF_wg_przeplywow!AG61</f>
        <v>0</v>
      </c>
    </row>
    <row r="73" spans="1:33" s="156" customFormat="1" ht="36" outlineLevel="1">
      <c r="A73" s="58"/>
      <c r="B73" s="59" t="s">
        <v>286</v>
      </c>
      <c r="C73" s="60">
        <f>+Zal_1_WPF_wg_przeplywow!C62</f>
        <v>0</v>
      </c>
      <c r="D73" s="60">
        <f>+Zal_1_WPF_wg_przeplywow!D62</f>
        <v>0</v>
      </c>
      <c r="E73" s="60">
        <f>+Zal_1_WPF_wg_przeplywow!E62</f>
        <v>0</v>
      </c>
      <c r="F73" s="60">
        <f>+Zal_1_WPF_wg_przeplywow!F62</f>
        <v>0</v>
      </c>
      <c r="G73" s="60">
        <f>+Zal_1_WPF_wg_przeplywow!G62</f>
        <v>0</v>
      </c>
      <c r="H73" s="60">
        <f>+Zal_1_WPF_wg_przeplywow!H62</f>
        <v>0</v>
      </c>
      <c r="I73" s="60">
        <f>+Zal_1_WPF_wg_przeplywow!I62</f>
        <v>0</v>
      </c>
      <c r="J73" s="60">
        <f>+Zal_1_WPF_wg_przeplywow!J62</f>
        <v>0</v>
      </c>
      <c r="K73" s="60">
        <f>+Zal_1_WPF_wg_przeplywow!K62</f>
        <v>0</v>
      </c>
      <c r="L73" s="60">
        <f>+Zal_1_WPF_wg_przeplywow!L62</f>
        <v>0</v>
      </c>
      <c r="M73" s="60">
        <f>+Zal_1_WPF_wg_przeplywow!M62</f>
        <v>0</v>
      </c>
      <c r="N73" s="60">
        <f>+Zal_1_WPF_wg_przeplywow!N62</f>
        <v>0</v>
      </c>
      <c r="O73" s="60">
        <f>+Zal_1_WPF_wg_przeplywow!O62</f>
        <v>0</v>
      </c>
      <c r="P73" s="60">
        <f>+Zal_1_WPF_wg_przeplywow!P62</f>
        <v>0</v>
      </c>
      <c r="Q73" s="60">
        <f>+Zal_1_WPF_wg_przeplywow!Q62</f>
        <v>0</v>
      </c>
      <c r="R73" s="60">
        <f>+Zal_1_WPF_wg_przeplywow!R62</f>
        <v>0</v>
      </c>
      <c r="S73" s="60">
        <f>+Zal_1_WPF_wg_przeplywow!S62</f>
        <v>0</v>
      </c>
      <c r="T73" s="60">
        <f>+Zal_1_WPF_wg_przeplywow!T62</f>
        <v>0</v>
      </c>
      <c r="U73" s="60">
        <f>+Zal_1_WPF_wg_przeplywow!U62</f>
        <v>0</v>
      </c>
      <c r="V73" s="60">
        <f>+Zal_1_WPF_wg_przeplywow!V62</f>
        <v>0</v>
      </c>
      <c r="W73" s="60">
        <f>+Zal_1_WPF_wg_przeplywow!W62</f>
        <v>0</v>
      </c>
      <c r="X73" s="60">
        <f>+Zal_1_WPF_wg_przeplywow!X62</f>
        <v>0</v>
      </c>
      <c r="Y73" s="60">
        <f>+Zal_1_WPF_wg_przeplywow!Y62</f>
        <v>0</v>
      </c>
      <c r="Z73" s="60">
        <f>+Zal_1_WPF_wg_przeplywow!Z62</f>
        <v>0</v>
      </c>
      <c r="AA73" s="60">
        <f>+Zal_1_WPF_wg_przeplywow!AA62</f>
        <v>0</v>
      </c>
      <c r="AB73" s="60">
        <f>+Zal_1_WPF_wg_przeplywow!AB62</f>
        <v>0</v>
      </c>
      <c r="AC73" s="60">
        <f>+Zal_1_WPF_wg_przeplywow!AC62</f>
        <v>0</v>
      </c>
      <c r="AD73" s="60">
        <f>+Zal_1_WPF_wg_przeplywow!AD62</f>
        <v>0</v>
      </c>
      <c r="AE73" s="60">
        <f>+Zal_1_WPF_wg_przeplywow!AE62</f>
        <v>0</v>
      </c>
      <c r="AF73" s="60">
        <f>+Zal_1_WPF_wg_przeplywow!AF62</f>
        <v>0</v>
      </c>
      <c r="AG73" s="60">
        <f>+Zal_1_WPF_wg_przeplywow!AG62</f>
        <v>0</v>
      </c>
    </row>
    <row r="74" spans="1:255" s="2" customFormat="1" ht="14.25">
      <c r="A74" s="19"/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H74"/>
      <c r="AI74"/>
      <c r="AJ74"/>
      <c r="AK74"/>
      <c r="AL74"/>
      <c r="AM74"/>
      <c r="AN74"/>
      <c r="AO74"/>
      <c r="AP74"/>
      <c r="AQ74"/>
      <c r="AR74"/>
      <c r="AS74"/>
      <c r="AT74"/>
      <c r="AU74"/>
      <c r="AV74"/>
      <c r="AW74"/>
      <c r="AX74"/>
      <c r="AY74"/>
      <c r="AZ74"/>
      <c r="BA74"/>
      <c r="BB74"/>
      <c r="BC74"/>
      <c r="BD74"/>
      <c r="BE74"/>
      <c r="BF74"/>
      <c r="BG74"/>
      <c r="BH74"/>
      <c r="BI74"/>
      <c r="BJ74"/>
      <c r="BK74"/>
      <c r="BL74"/>
      <c r="BM74"/>
      <c r="BN74"/>
      <c r="BO74"/>
      <c r="BP74"/>
      <c r="BQ74"/>
      <c r="BR74"/>
      <c r="BS74"/>
      <c r="BT74"/>
      <c r="BU74"/>
      <c r="BV74"/>
      <c r="BW74"/>
      <c r="BX74"/>
      <c r="BY74"/>
      <c r="BZ74"/>
      <c r="CA74"/>
      <c r="CB74"/>
      <c r="CC74"/>
      <c r="CD74"/>
      <c r="CE74"/>
      <c r="CF74"/>
      <c r="CG74"/>
      <c r="CH74"/>
      <c r="CI74"/>
      <c r="CJ74"/>
      <c r="CK74"/>
      <c r="CL74"/>
      <c r="CM74"/>
      <c r="CN74"/>
      <c r="CO74"/>
      <c r="CP74"/>
      <c r="CQ74"/>
      <c r="CR74"/>
      <c r="CS74"/>
      <c r="CT74"/>
      <c r="CU74"/>
      <c r="CV74"/>
      <c r="CW74"/>
      <c r="CX74"/>
      <c r="CY74"/>
      <c r="CZ74"/>
      <c r="DA74"/>
      <c r="DB74"/>
      <c r="DC74"/>
      <c r="DD74"/>
      <c r="DE74"/>
      <c r="DF74"/>
      <c r="DG74"/>
      <c r="DH74"/>
      <c r="DI74"/>
      <c r="DJ74"/>
      <c r="DK74"/>
      <c r="DL74"/>
      <c r="DM74"/>
      <c r="DN74"/>
      <c r="DO74"/>
      <c r="DP74"/>
      <c r="DQ74"/>
      <c r="DR74"/>
      <c r="DS74"/>
      <c r="DT74"/>
      <c r="DU74"/>
      <c r="DV74"/>
      <c r="DW74"/>
      <c r="DX74"/>
      <c r="DY74"/>
      <c r="DZ74"/>
      <c r="EA74"/>
      <c r="EB74"/>
      <c r="EC74"/>
      <c r="ED74"/>
      <c r="EE74"/>
      <c r="EF74"/>
      <c r="EG74"/>
      <c r="EH74"/>
      <c r="EI74"/>
      <c r="EJ74"/>
      <c r="EK74"/>
      <c r="EL74"/>
      <c r="EM74"/>
      <c r="EN74"/>
      <c r="EO74"/>
      <c r="EP74"/>
      <c r="EQ74"/>
      <c r="ER74"/>
      <c r="ES74"/>
      <c r="ET74"/>
      <c r="EU74"/>
      <c r="EV74"/>
      <c r="EW74"/>
      <c r="EX74"/>
      <c r="EY74"/>
      <c r="EZ74"/>
      <c r="FA74"/>
      <c r="FB74"/>
      <c r="FC74"/>
      <c r="FD74"/>
      <c r="FE74"/>
      <c r="FF74"/>
      <c r="FG74"/>
      <c r="FH74"/>
      <c r="FI74"/>
      <c r="FJ74"/>
      <c r="FK74"/>
      <c r="FL74"/>
      <c r="FM74"/>
      <c r="FN74"/>
      <c r="FO74"/>
      <c r="FP74"/>
      <c r="FQ74"/>
      <c r="FR74"/>
      <c r="FS74"/>
      <c r="FT74"/>
      <c r="FU74"/>
      <c r="FV74"/>
      <c r="FW74"/>
      <c r="FX74"/>
      <c r="FY74"/>
      <c r="FZ74"/>
      <c r="GA74"/>
      <c r="GB74"/>
      <c r="GC74"/>
      <c r="GD74"/>
      <c r="GE74"/>
      <c r="GF74"/>
      <c r="GG74"/>
      <c r="GH74"/>
      <c r="GI74"/>
      <c r="GJ74"/>
      <c r="GK74"/>
      <c r="GL74"/>
      <c r="GM74"/>
      <c r="GN74"/>
      <c r="GO74"/>
      <c r="GP74"/>
      <c r="GQ74"/>
      <c r="GR74"/>
      <c r="GS74"/>
      <c r="GT74"/>
      <c r="GU74"/>
      <c r="GV74"/>
      <c r="GW74"/>
      <c r="GX74"/>
      <c r="GY74"/>
      <c r="GZ74"/>
      <c r="HA74"/>
      <c r="HB74"/>
      <c r="HC74"/>
      <c r="HD74"/>
      <c r="HE74"/>
      <c r="HF74"/>
      <c r="HG74"/>
      <c r="HH74"/>
      <c r="HI74"/>
      <c r="HJ74"/>
      <c r="HK74"/>
      <c r="HL74"/>
      <c r="HM74"/>
      <c r="HN74"/>
      <c r="HO74"/>
      <c r="HP74"/>
      <c r="HQ74"/>
      <c r="HR74"/>
      <c r="HS74"/>
      <c r="HT74"/>
      <c r="HU74"/>
      <c r="HV74"/>
      <c r="HW74"/>
      <c r="HX74"/>
      <c r="HY74"/>
      <c r="HZ74"/>
      <c r="IA74"/>
      <c r="IB74"/>
      <c r="IC74"/>
      <c r="ID74"/>
      <c r="IE74"/>
      <c r="IF74"/>
      <c r="IG74"/>
      <c r="IH74"/>
      <c r="II74"/>
      <c r="IJ74"/>
      <c r="IK74"/>
      <c r="IL74"/>
      <c r="IM74"/>
      <c r="IN74"/>
      <c r="IO74"/>
      <c r="IP74"/>
      <c r="IQ74"/>
      <c r="IR74"/>
      <c r="IS74"/>
      <c r="IT74"/>
      <c r="IU74"/>
    </row>
    <row r="75" spans="1:255" s="2" customFormat="1" ht="14.25">
      <c r="A75" s="19"/>
      <c r="B75" s="30" t="s">
        <v>86</v>
      </c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  <c r="AE75" s="21"/>
      <c r="AH75"/>
      <c r="AI75"/>
      <c r="AJ75"/>
      <c r="AK75"/>
      <c r="AL75"/>
      <c r="AM75"/>
      <c r="AN75"/>
      <c r="AO75"/>
      <c r="AP75"/>
      <c r="AQ75"/>
      <c r="AR75"/>
      <c r="AS75"/>
      <c r="AT75"/>
      <c r="AU75"/>
      <c r="AV75"/>
      <c r="AW75"/>
      <c r="AX75"/>
      <c r="AY75"/>
      <c r="AZ75"/>
      <c r="BA75"/>
      <c r="BB75"/>
      <c r="BC75"/>
      <c r="BD75"/>
      <c r="BE75"/>
      <c r="BF75"/>
      <c r="BG75"/>
      <c r="BH75"/>
      <c r="BI75"/>
      <c r="BJ75"/>
      <c r="BK75"/>
      <c r="BL75"/>
      <c r="BM75"/>
      <c r="BN75"/>
      <c r="BO75"/>
      <c r="BP75"/>
      <c r="BQ75"/>
      <c r="BR75"/>
      <c r="BS75"/>
      <c r="BT75"/>
      <c r="BU75"/>
      <c r="BV75"/>
      <c r="BW75"/>
      <c r="BX75"/>
      <c r="BY75"/>
      <c r="BZ75"/>
      <c r="CA75"/>
      <c r="CB75"/>
      <c r="CC75"/>
      <c r="CD75"/>
      <c r="CE75"/>
      <c r="CF75"/>
      <c r="CG75"/>
      <c r="CH75"/>
      <c r="CI75"/>
      <c r="CJ75"/>
      <c r="CK75"/>
      <c r="CL75"/>
      <c r="CM75"/>
      <c r="CN75"/>
      <c r="CO75"/>
      <c r="CP75"/>
      <c r="CQ75"/>
      <c r="CR75"/>
      <c r="CS75"/>
      <c r="CT75"/>
      <c r="CU75"/>
      <c r="CV75"/>
      <c r="CW75"/>
      <c r="CX75"/>
      <c r="CY75"/>
      <c r="CZ75"/>
      <c r="DA75"/>
      <c r="DB75"/>
      <c r="DC75"/>
      <c r="DD75"/>
      <c r="DE75"/>
      <c r="DF75"/>
      <c r="DG75"/>
      <c r="DH75"/>
      <c r="DI75"/>
      <c r="DJ75"/>
      <c r="DK75"/>
      <c r="DL75"/>
      <c r="DM75"/>
      <c r="DN75"/>
      <c r="DO75"/>
      <c r="DP75"/>
      <c r="DQ75"/>
      <c r="DR75"/>
      <c r="DS75"/>
      <c r="DT75"/>
      <c r="DU75"/>
      <c r="DV75"/>
      <c r="DW75"/>
      <c r="DX75"/>
      <c r="DY75"/>
      <c r="DZ75"/>
      <c r="EA75"/>
      <c r="EB75"/>
      <c r="EC75"/>
      <c r="ED75"/>
      <c r="EE75"/>
      <c r="EF75"/>
      <c r="EG75"/>
      <c r="EH75"/>
      <c r="EI75"/>
      <c r="EJ75"/>
      <c r="EK75"/>
      <c r="EL75"/>
      <c r="EM75"/>
      <c r="EN75"/>
      <c r="EO75"/>
      <c r="EP75"/>
      <c r="EQ75"/>
      <c r="ER75"/>
      <c r="ES75"/>
      <c r="ET75"/>
      <c r="EU75"/>
      <c r="EV75"/>
      <c r="EW75"/>
      <c r="EX75"/>
      <c r="EY75"/>
      <c r="EZ75"/>
      <c r="FA75"/>
      <c r="FB75"/>
      <c r="FC75"/>
      <c r="FD75"/>
      <c r="FE75"/>
      <c r="FF75"/>
      <c r="FG75"/>
      <c r="FH75"/>
      <c r="FI75"/>
      <c r="FJ75"/>
      <c r="FK75"/>
      <c r="FL75"/>
      <c r="FM75"/>
      <c r="FN75"/>
      <c r="FO75"/>
      <c r="FP75"/>
      <c r="FQ75"/>
      <c r="FR75"/>
      <c r="FS75"/>
      <c r="FT75"/>
      <c r="FU75"/>
      <c r="FV75"/>
      <c r="FW75"/>
      <c r="FX75"/>
      <c r="FY75"/>
      <c r="FZ75"/>
      <c r="GA75"/>
      <c r="GB75"/>
      <c r="GC75"/>
      <c r="GD75"/>
      <c r="GE75"/>
      <c r="GF75"/>
      <c r="GG75"/>
      <c r="GH75"/>
      <c r="GI75"/>
      <c r="GJ75"/>
      <c r="GK75"/>
      <c r="GL75"/>
      <c r="GM75"/>
      <c r="GN75"/>
      <c r="GO75"/>
      <c r="GP75"/>
      <c r="GQ75"/>
      <c r="GR75"/>
      <c r="GS75"/>
      <c r="GT75"/>
      <c r="GU75"/>
      <c r="GV75"/>
      <c r="GW75"/>
      <c r="GX75"/>
      <c r="GY75"/>
      <c r="GZ75"/>
      <c r="HA75"/>
      <c r="HB75"/>
      <c r="HC75"/>
      <c r="HD75"/>
      <c r="HE75"/>
      <c r="HF75"/>
      <c r="HG75"/>
      <c r="HH75"/>
      <c r="HI75"/>
      <c r="HJ75"/>
      <c r="HK75"/>
      <c r="HL75"/>
      <c r="HM75"/>
      <c r="HN75"/>
      <c r="HO75"/>
      <c r="HP75"/>
      <c r="HQ75"/>
      <c r="HR75"/>
      <c r="HS75"/>
      <c r="HT75"/>
      <c r="HU75"/>
      <c r="HV75"/>
      <c r="HW75"/>
      <c r="HX75"/>
      <c r="HY75"/>
      <c r="HZ75"/>
      <c r="IA75"/>
      <c r="IB75"/>
      <c r="IC75"/>
      <c r="ID75"/>
      <c r="IE75"/>
      <c r="IF75"/>
      <c r="IG75"/>
      <c r="IH75"/>
      <c r="II75"/>
      <c r="IJ75"/>
      <c r="IK75"/>
      <c r="IL75"/>
      <c r="IM75"/>
      <c r="IN75"/>
      <c r="IO75"/>
      <c r="IP75"/>
      <c r="IQ75"/>
      <c r="IR75"/>
      <c r="IS75"/>
      <c r="IT75"/>
      <c r="IU75"/>
    </row>
    <row r="76" ht="14.25">
      <c r="B76" s="30" t="s">
        <v>135</v>
      </c>
    </row>
    <row r="77" ht="14.25">
      <c r="B77" s="30"/>
    </row>
    <row r="79" ht="15">
      <c r="B79" s="104" t="s">
        <v>154</v>
      </c>
    </row>
    <row r="80" ht="14.25" outlineLevel="1">
      <c r="B80" s="90" t="s">
        <v>158</v>
      </c>
    </row>
    <row r="81" ht="14.25" outlineLevel="1">
      <c r="B81" s="89" t="s">
        <v>159</v>
      </c>
    </row>
    <row r="82" ht="14.25" outlineLevel="1"/>
    <row r="83" spans="2:33" ht="14.25" outlineLevel="1">
      <c r="B83" s="91" t="s">
        <v>141</v>
      </c>
      <c r="C83" s="92" t="str">
        <f aca="true" t="shared" si="5" ref="C83:AG83">IF(((C6+C30)-(C14+C39))=0,"OK.",+(C6+C30)-(C14+C39))</f>
        <v>OK.</v>
      </c>
      <c r="D83" s="92" t="str">
        <f t="shared" si="5"/>
        <v>OK.</v>
      </c>
      <c r="E83" s="92" t="str">
        <f t="shared" si="5"/>
        <v>OK.</v>
      </c>
      <c r="F83" s="92" t="str">
        <f t="shared" si="5"/>
        <v>OK.</v>
      </c>
      <c r="G83" s="92" t="str">
        <f t="shared" si="5"/>
        <v>OK.</v>
      </c>
      <c r="H83" s="92" t="str">
        <f t="shared" si="5"/>
        <v>OK.</v>
      </c>
      <c r="I83" s="92" t="str">
        <f t="shared" si="5"/>
        <v>OK.</v>
      </c>
      <c r="J83" s="92" t="str">
        <f t="shared" si="5"/>
        <v>OK.</v>
      </c>
      <c r="K83" s="92" t="str">
        <f t="shared" si="5"/>
        <v>OK.</v>
      </c>
      <c r="L83" s="92" t="str">
        <f t="shared" si="5"/>
        <v>OK.</v>
      </c>
      <c r="M83" s="92" t="str">
        <f t="shared" si="5"/>
        <v>OK.</v>
      </c>
      <c r="N83" s="92" t="str">
        <f t="shared" si="5"/>
        <v>OK.</v>
      </c>
      <c r="O83" s="92" t="str">
        <f t="shared" si="5"/>
        <v>OK.</v>
      </c>
      <c r="P83" s="92" t="str">
        <f t="shared" si="5"/>
        <v>OK.</v>
      </c>
      <c r="Q83" s="92" t="str">
        <f t="shared" si="5"/>
        <v>OK.</v>
      </c>
      <c r="R83" s="92" t="str">
        <f t="shared" si="5"/>
        <v>OK.</v>
      </c>
      <c r="S83" s="92" t="str">
        <f t="shared" si="5"/>
        <v>OK.</v>
      </c>
      <c r="T83" s="92" t="str">
        <f t="shared" si="5"/>
        <v>OK.</v>
      </c>
      <c r="U83" s="92" t="str">
        <f t="shared" si="5"/>
        <v>OK.</v>
      </c>
      <c r="V83" s="92" t="str">
        <f t="shared" si="5"/>
        <v>OK.</v>
      </c>
      <c r="W83" s="92" t="str">
        <f t="shared" si="5"/>
        <v>OK.</v>
      </c>
      <c r="X83" s="92" t="str">
        <f t="shared" si="5"/>
        <v>OK.</v>
      </c>
      <c r="Y83" s="92" t="str">
        <f t="shared" si="5"/>
        <v>OK.</v>
      </c>
      <c r="Z83" s="92" t="str">
        <f t="shared" si="5"/>
        <v>OK.</v>
      </c>
      <c r="AA83" s="92" t="str">
        <f t="shared" si="5"/>
        <v>OK.</v>
      </c>
      <c r="AB83" s="92" t="str">
        <f t="shared" si="5"/>
        <v>OK.</v>
      </c>
      <c r="AC83" s="92" t="str">
        <f t="shared" si="5"/>
        <v>OK.</v>
      </c>
      <c r="AD83" s="92" t="str">
        <f t="shared" si="5"/>
        <v>OK.</v>
      </c>
      <c r="AE83" s="92" t="str">
        <f t="shared" si="5"/>
        <v>OK.</v>
      </c>
      <c r="AF83" s="92" t="str">
        <f t="shared" si="5"/>
        <v>OK.</v>
      </c>
      <c r="AG83" s="92" t="str">
        <f t="shared" si="5"/>
        <v>OK.</v>
      </c>
    </row>
    <row r="84" spans="2:33" ht="14.25" outlineLevel="1">
      <c r="B84" s="145" t="s">
        <v>195</v>
      </c>
      <c r="C84" s="144" t="str">
        <f>IF(C48&lt;=15%,"OK.","Przekroczenie")</f>
        <v>OK.</v>
      </c>
      <c r="D84" s="144" t="str">
        <f>IF(D48&lt;=15%,"OK.","Przekroczenie")</f>
        <v>OK.</v>
      </c>
      <c r="E84" s="146" t="s">
        <v>174</v>
      </c>
      <c r="F84" s="146" t="s">
        <v>174</v>
      </c>
      <c r="G84" s="146" t="s">
        <v>174</v>
      </c>
      <c r="H84" s="146" t="s">
        <v>174</v>
      </c>
      <c r="I84" s="146" t="s">
        <v>174</v>
      </c>
      <c r="J84" s="146" t="s">
        <v>174</v>
      </c>
      <c r="K84" s="146" t="s">
        <v>174</v>
      </c>
      <c r="L84" s="146" t="s">
        <v>174</v>
      </c>
      <c r="M84" s="146" t="s">
        <v>174</v>
      </c>
      <c r="N84" s="146" t="s">
        <v>174</v>
      </c>
      <c r="O84" s="146" t="s">
        <v>174</v>
      </c>
      <c r="P84" s="146" t="s">
        <v>174</v>
      </c>
      <c r="Q84" s="146" t="s">
        <v>174</v>
      </c>
      <c r="R84" s="146" t="s">
        <v>174</v>
      </c>
      <c r="S84" s="146" t="s">
        <v>174</v>
      </c>
      <c r="T84" s="146" t="s">
        <v>174</v>
      </c>
      <c r="U84" s="146" t="s">
        <v>174</v>
      </c>
      <c r="V84" s="146" t="s">
        <v>174</v>
      </c>
      <c r="W84" s="146" t="s">
        <v>174</v>
      </c>
      <c r="X84" s="146" t="s">
        <v>174</v>
      </c>
      <c r="Y84" s="146" t="s">
        <v>174</v>
      </c>
      <c r="Z84" s="146" t="s">
        <v>174</v>
      </c>
      <c r="AA84" s="146" t="s">
        <v>174</v>
      </c>
      <c r="AB84" s="146" t="s">
        <v>174</v>
      </c>
      <c r="AC84" s="146" t="s">
        <v>174</v>
      </c>
      <c r="AD84" s="146" t="s">
        <v>174</v>
      </c>
      <c r="AE84" s="146" t="s">
        <v>174</v>
      </c>
      <c r="AF84" s="146" t="s">
        <v>174</v>
      </c>
      <c r="AG84" s="146" t="s">
        <v>174</v>
      </c>
    </row>
    <row r="85" spans="2:33" ht="14.25" outlineLevel="1">
      <c r="B85" s="145" t="s">
        <v>196</v>
      </c>
      <c r="C85" s="144" t="str">
        <f>IF(C49&lt;=15%,"OK.","Przekroczenie")</f>
        <v>OK.</v>
      </c>
      <c r="D85" s="144" t="str">
        <f>IF(D49&lt;=15%,"OK.","Przekroczenie")</f>
        <v>OK.</v>
      </c>
      <c r="E85" s="146" t="s">
        <v>174</v>
      </c>
      <c r="F85" s="146" t="s">
        <v>174</v>
      </c>
      <c r="G85" s="146" t="s">
        <v>174</v>
      </c>
      <c r="H85" s="146" t="s">
        <v>174</v>
      </c>
      <c r="I85" s="146" t="s">
        <v>174</v>
      </c>
      <c r="J85" s="146" t="s">
        <v>174</v>
      </c>
      <c r="K85" s="146" t="s">
        <v>174</v>
      </c>
      <c r="L85" s="146" t="s">
        <v>174</v>
      </c>
      <c r="M85" s="146" t="s">
        <v>174</v>
      </c>
      <c r="N85" s="146" t="s">
        <v>174</v>
      </c>
      <c r="O85" s="146" t="s">
        <v>174</v>
      </c>
      <c r="P85" s="146" t="s">
        <v>174</v>
      </c>
      <c r="Q85" s="146" t="s">
        <v>174</v>
      </c>
      <c r="R85" s="146" t="s">
        <v>174</v>
      </c>
      <c r="S85" s="146" t="s">
        <v>174</v>
      </c>
      <c r="T85" s="146" t="s">
        <v>174</v>
      </c>
      <c r="U85" s="146" t="s">
        <v>174</v>
      </c>
      <c r="V85" s="146" t="s">
        <v>174</v>
      </c>
      <c r="W85" s="146" t="s">
        <v>174</v>
      </c>
      <c r="X85" s="146" t="s">
        <v>174</v>
      </c>
      <c r="Y85" s="146" t="s">
        <v>174</v>
      </c>
      <c r="Z85" s="146" t="s">
        <v>174</v>
      </c>
      <c r="AA85" s="146" t="s">
        <v>174</v>
      </c>
      <c r="AB85" s="146" t="s">
        <v>174</v>
      </c>
      <c r="AC85" s="146" t="s">
        <v>174</v>
      </c>
      <c r="AD85" s="146" t="s">
        <v>174</v>
      </c>
      <c r="AE85" s="146" t="s">
        <v>174</v>
      </c>
      <c r="AF85" s="146" t="s">
        <v>174</v>
      </c>
      <c r="AG85" s="146" t="s">
        <v>174</v>
      </c>
    </row>
    <row r="86" spans="2:33" ht="14.25" outlineLevel="1">
      <c r="B86" s="145" t="s">
        <v>193</v>
      </c>
      <c r="C86" s="144" t="str">
        <f>IF(C46&lt;=60%,"OK.","Przekroczenie")</f>
        <v>OK.</v>
      </c>
      <c r="D86" s="144" t="str">
        <f>IF(D46&lt;=60%,"OK.","Przekroczenie")</f>
        <v>OK.</v>
      </c>
      <c r="E86" s="146" t="s">
        <v>174</v>
      </c>
      <c r="F86" s="146" t="s">
        <v>174</v>
      </c>
      <c r="G86" s="146" t="s">
        <v>174</v>
      </c>
      <c r="H86" s="146" t="s">
        <v>174</v>
      </c>
      <c r="I86" s="146" t="s">
        <v>174</v>
      </c>
      <c r="J86" s="146" t="s">
        <v>174</v>
      </c>
      <c r="K86" s="146" t="s">
        <v>174</v>
      </c>
      <c r="L86" s="146" t="s">
        <v>174</v>
      </c>
      <c r="M86" s="146" t="s">
        <v>174</v>
      </c>
      <c r="N86" s="146" t="s">
        <v>174</v>
      </c>
      <c r="O86" s="146" t="s">
        <v>174</v>
      </c>
      <c r="P86" s="146" t="s">
        <v>174</v>
      </c>
      <c r="Q86" s="146" t="s">
        <v>174</v>
      </c>
      <c r="R86" s="146" t="s">
        <v>174</v>
      </c>
      <c r="S86" s="146" t="s">
        <v>174</v>
      </c>
      <c r="T86" s="146" t="s">
        <v>174</v>
      </c>
      <c r="U86" s="146" t="s">
        <v>174</v>
      </c>
      <c r="V86" s="146" t="s">
        <v>174</v>
      </c>
      <c r="W86" s="146" t="s">
        <v>174</v>
      </c>
      <c r="X86" s="146" t="s">
        <v>174</v>
      </c>
      <c r="Y86" s="146" t="s">
        <v>174</v>
      </c>
      <c r="Z86" s="146" t="s">
        <v>174</v>
      </c>
      <c r="AA86" s="146" t="s">
        <v>174</v>
      </c>
      <c r="AB86" s="146" t="s">
        <v>174</v>
      </c>
      <c r="AC86" s="146" t="s">
        <v>174</v>
      </c>
      <c r="AD86" s="146" t="s">
        <v>174</v>
      </c>
      <c r="AE86" s="146" t="s">
        <v>174</v>
      </c>
      <c r="AF86" s="146" t="s">
        <v>174</v>
      </c>
      <c r="AG86" s="146" t="s">
        <v>174</v>
      </c>
    </row>
    <row r="87" spans="2:33" ht="14.25" outlineLevel="1">
      <c r="B87" s="145" t="s">
        <v>197</v>
      </c>
      <c r="C87" s="144" t="str">
        <f>IF(C47&lt;=60%,"OK.","Przekroczenie")</f>
        <v>OK.</v>
      </c>
      <c r="D87" s="144" t="str">
        <f>IF(D47&lt;=60%,"OK.","Przekroczenie")</f>
        <v>OK.</v>
      </c>
      <c r="E87" s="146" t="s">
        <v>174</v>
      </c>
      <c r="F87" s="146" t="s">
        <v>174</v>
      </c>
      <c r="G87" s="146" t="s">
        <v>174</v>
      </c>
      <c r="H87" s="146" t="s">
        <v>174</v>
      </c>
      <c r="I87" s="146" t="s">
        <v>174</v>
      </c>
      <c r="J87" s="146" t="s">
        <v>174</v>
      </c>
      <c r="K87" s="146" t="s">
        <v>174</v>
      </c>
      <c r="L87" s="146" t="s">
        <v>174</v>
      </c>
      <c r="M87" s="146" t="s">
        <v>174</v>
      </c>
      <c r="N87" s="146" t="s">
        <v>174</v>
      </c>
      <c r="O87" s="146" t="s">
        <v>174</v>
      </c>
      <c r="P87" s="146" t="s">
        <v>174</v>
      </c>
      <c r="Q87" s="146" t="s">
        <v>174</v>
      </c>
      <c r="R87" s="146" t="s">
        <v>174</v>
      </c>
      <c r="S87" s="146" t="s">
        <v>174</v>
      </c>
      <c r="T87" s="146" t="s">
        <v>174</v>
      </c>
      <c r="U87" s="146" t="s">
        <v>174</v>
      </c>
      <c r="V87" s="146" t="s">
        <v>174</v>
      </c>
      <c r="W87" s="146" t="s">
        <v>174</v>
      </c>
      <c r="X87" s="146" t="s">
        <v>174</v>
      </c>
      <c r="Y87" s="146" t="s">
        <v>174</v>
      </c>
      <c r="Z87" s="146" t="s">
        <v>174</v>
      </c>
      <c r="AA87" s="146" t="s">
        <v>174</v>
      </c>
      <c r="AB87" s="146" t="s">
        <v>174</v>
      </c>
      <c r="AC87" s="146" t="s">
        <v>174</v>
      </c>
      <c r="AD87" s="146" t="s">
        <v>174</v>
      </c>
      <c r="AE87" s="146" t="s">
        <v>174</v>
      </c>
      <c r="AF87" s="146" t="s">
        <v>174</v>
      </c>
      <c r="AG87" s="146" t="s">
        <v>174</v>
      </c>
    </row>
    <row r="88" spans="2:33" ht="33.75" outlineLevel="1">
      <c r="B88" s="145" t="s">
        <v>194</v>
      </c>
      <c r="C88" s="144" t="str">
        <f>IF((C7+C32+C34)&gt;=C15,"OK.",C7+C34+C32-C15)</f>
        <v>OK.</v>
      </c>
      <c r="D88" s="144" t="str">
        <f aca="true" t="shared" si="6" ref="D88:AG88">IF((D7+D32+D34)&gt;=D15,"OK.",D7+D34+D32-D15)</f>
        <v>OK.</v>
      </c>
      <c r="E88" s="144" t="str">
        <f t="shared" si="6"/>
        <v>OK.</v>
      </c>
      <c r="F88" s="144" t="str">
        <f t="shared" si="6"/>
        <v>OK.</v>
      </c>
      <c r="G88" s="144" t="str">
        <f t="shared" si="6"/>
        <v>OK.</v>
      </c>
      <c r="H88" s="144" t="str">
        <f t="shared" si="6"/>
        <v>OK.</v>
      </c>
      <c r="I88" s="144" t="str">
        <f t="shared" si="6"/>
        <v>OK.</v>
      </c>
      <c r="J88" s="144" t="str">
        <f t="shared" si="6"/>
        <v>OK.</v>
      </c>
      <c r="K88" s="144" t="str">
        <f t="shared" si="6"/>
        <v>OK.</v>
      </c>
      <c r="L88" s="144" t="str">
        <f t="shared" si="6"/>
        <v>OK.</v>
      </c>
      <c r="M88" s="144" t="str">
        <f t="shared" si="6"/>
        <v>OK.</v>
      </c>
      <c r="N88" s="144" t="str">
        <f t="shared" si="6"/>
        <v>OK.</v>
      </c>
      <c r="O88" s="144" t="str">
        <f t="shared" si="6"/>
        <v>OK.</v>
      </c>
      <c r="P88" s="144" t="str">
        <f t="shared" si="6"/>
        <v>OK.</v>
      </c>
      <c r="Q88" s="144" t="str">
        <f t="shared" si="6"/>
        <v>OK.</v>
      </c>
      <c r="R88" s="144" t="str">
        <f t="shared" si="6"/>
        <v>OK.</v>
      </c>
      <c r="S88" s="144" t="str">
        <f t="shared" si="6"/>
        <v>OK.</v>
      </c>
      <c r="T88" s="144" t="str">
        <f t="shared" si="6"/>
        <v>OK.</v>
      </c>
      <c r="U88" s="144" t="str">
        <f t="shared" si="6"/>
        <v>OK.</v>
      </c>
      <c r="V88" s="144" t="str">
        <f t="shared" si="6"/>
        <v>OK.</v>
      </c>
      <c r="W88" s="144" t="str">
        <f t="shared" si="6"/>
        <v>OK.</v>
      </c>
      <c r="X88" s="144" t="str">
        <f t="shared" si="6"/>
        <v>OK.</v>
      </c>
      <c r="Y88" s="144" t="str">
        <f t="shared" si="6"/>
        <v>OK.</v>
      </c>
      <c r="Z88" s="144" t="str">
        <f t="shared" si="6"/>
        <v>OK.</v>
      </c>
      <c r="AA88" s="144" t="str">
        <f t="shared" si="6"/>
        <v>OK.</v>
      </c>
      <c r="AB88" s="144" t="str">
        <f t="shared" si="6"/>
        <v>OK.</v>
      </c>
      <c r="AC88" s="144" t="str">
        <f t="shared" si="6"/>
        <v>OK.</v>
      </c>
      <c r="AD88" s="144" t="str">
        <f t="shared" si="6"/>
        <v>OK.</v>
      </c>
      <c r="AE88" s="144" t="str">
        <f t="shared" si="6"/>
        <v>OK.</v>
      </c>
      <c r="AF88" s="144" t="str">
        <f t="shared" si="6"/>
        <v>OK.</v>
      </c>
      <c r="AG88" s="144" t="str">
        <f t="shared" si="6"/>
        <v>OK.</v>
      </c>
    </row>
    <row r="89" spans="2:33" ht="22.5" outlineLevel="1">
      <c r="B89" s="94" t="s">
        <v>160</v>
      </c>
      <c r="C89" s="93" t="str">
        <f>+IF(C27&gt;0,IF((C38+C36+C32+C34)&gt;0,"Błąd","OK."),"nie dotyczy")</f>
        <v>OK.</v>
      </c>
      <c r="D89" s="93" t="str">
        <f aca="true" t="shared" si="7" ref="D89:AG89">+IF(D27&gt;0,IF((D38+D36+D32+D34)&gt;0,"Błąd","OK."),"nie dotyczy")</f>
        <v>OK.</v>
      </c>
      <c r="E89" s="93" t="str">
        <f t="shared" si="7"/>
        <v>OK.</v>
      </c>
      <c r="F89" s="93" t="str">
        <f t="shared" si="7"/>
        <v>nie dotyczy</v>
      </c>
      <c r="G89" s="93" t="str">
        <f t="shared" si="7"/>
        <v>nie dotyczy</v>
      </c>
      <c r="H89" s="93" t="str">
        <f t="shared" si="7"/>
        <v>nie dotyczy</v>
      </c>
      <c r="I89" s="93" t="str">
        <f t="shared" si="7"/>
        <v>nie dotyczy</v>
      </c>
      <c r="J89" s="93" t="str">
        <f t="shared" si="7"/>
        <v>nie dotyczy</v>
      </c>
      <c r="K89" s="93" t="str">
        <f t="shared" si="7"/>
        <v>nie dotyczy</v>
      </c>
      <c r="L89" s="93" t="str">
        <f t="shared" si="7"/>
        <v>nie dotyczy</v>
      </c>
      <c r="M89" s="93" t="str">
        <f t="shared" si="7"/>
        <v>nie dotyczy</v>
      </c>
      <c r="N89" s="93" t="str">
        <f t="shared" si="7"/>
        <v>nie dotyczy</v>
      </c>
      <c r="O89" s="93" t="str">
        <f t="shared" si="7"/>
        <v>nie dotyczy</v>
      </c>
      <c r="P89" s="93" t="str">
        <f t="shared" si="7"/>
        <v>nie dotyczy</v>
      </c>
      <c r="Q89" s="93" t="str">
        <f t="shared" si="7"/>
        <v>nie dotyczy</v>
      </c>
      <c r="R89" s="93" t="str">
        <f t="shared" si="7"/>
        <v>nie dotyczy</v>
      </c>
      <c r="S89" s="93" t="str">
        <f t="shared" si="7"/>
        <v>nie dotyczy</v>
      </c>
      <c r="T89" s="93" t="str">
        <f t="shared" si="7"/>
        <v>nie dotyczy</v>
      </c>
      <c r="U89" s="93" t="str">
        <f t="shared" si="7"/>
        <v>nie dotyczy</v>
      </c>
      <c r="V89" s="93" t="str">
        <f t="shared" si="7"/>
        <v>nie dotyczy</v>
      </c>
      <c r="W89" s="93" t="str">
        <f t="shared" si="7"/>
        <v>nie dotyczy</v>
      </c>
      <c r="X89" s="93" t="str">
        <f t="shared" si="7"/>
        <v>nie dotyczy</v>
      </c>
      <c r="Y89" s="93" t="str">
        <f t="shared" si="7"/>
        <v>nie dotyczy</v>
      </c>
      <c r="Z89" s="93" t="str">
        <f t="shared" si="7"/>
        <v>nie dotyczy</v>
      </c>
      <c r="AA89" s="93" t="str">
        <f t="shared" si="7"/>
        <v>nie dotyczy</v>
      </c>
      <c r="AB89" s="93" t="str">
        <f t="shared" si="7"/>
        <v>nie dotyczy</v>
      </c>
      <c r="AC89" s="93" t="str">
        <f t="shared" si="7"/>
        <v>nie dotyczy</v>
      </c>
      <c r="AD89" s="93" t="str">
        <f t="shared" si="7"/>
        <v>nie dotyczy</v>
      </c>
      <c r="AE89" s="93" t="str">
        <f t="shared" si="7"/>
        <v>nie dotyczy</v>
      </c>
      <c r="AF89" s="93" t="str">
        <f t="shared" si="7"/>
        <v>nie dotyczy</v>
      </c>
      <c r="AG89" s="93" t="str">
        <f t="shared" si="7"/>
        <v>nie dotyczy</v>
      </c>
    </row>
    <row r="90" spans="2:33" ht="22.5" outlineLevel="1">
      <c r="B90" s="94" t="s">
        <v>145</v>
      </c>
      <c r="C90" s="93" t="str">
        <f>IF(C27&lt;=0,IF(ROUND((+C27+(C32+C34+C36+C38)),4)=0,"OK.",+C27+(C32+C34+C36+C38)),"nie dotyczy")</f>
        <v>nie dotyczy</v>
      </c>
      <c r="D90" s="93" t="str">
        <f aca="true" t="shared" si="8" ref="D90:AG90">IF(D27&lt;=0,IF(ROUND((+D27+(D32+D34+D36+D38)),4)=0,"OK.",+D27+(D32+D34+D36+D38)),"nie dotyczy")</f>
        <v>nie dotyczy</v>
      </c>
      <c r="E90" s="93" t="str">
        <f t="shared" si="8"/>
        <v>nie dotyczy</v>
      </c>
      <c r="F90" s="93" t="str">
        <f t="shared" si="8"/>
        <v>OK.</v>
      </c>
      <c r="G90" s="93" t="str">
        <f t="shared" si="8"/>
        <v>OK.</v>
      </c>
      <c r="H90" s="93" t="str">
        <f t="shared" si="8"/>
        <v>OK.</v>
      </c>
      <c r="I90" s="93" t="str">
        <f t="shared" si="8"/>
        <v>OK.</v>
      </c>
      <c r="J90" s="93" t="str">
        <f t="shared" si="8"/>
        <v>OK.</v>
      </c>
      <c r="K90" s="93" t="str">
        <f t="shared" si="8"/>
        <v>OK.</v>
      </c>
      <c r="L90" s="93" t="str">
        <f t="shared" si="8"/>
        <v>OK.</v>
      </c>
      <c r="M90" s="93" t="str">
        <f t="shared" si="8"/>
        <v>OK.</v>
      </c>
      <c r="N90" s="93" t="str">
        <f t="shared" si="8"/>
        <v>OK.</v>
      </c>
      <c r="O90" s="93" t="str">
        <f t="shared" si="8"/>
        <v>OK.</v>
      </c>
      <c r="P90" s="93" t="str">
        <f t="shared" si="8"/>
        <v>OK.</v>
      </c>
      <c r="Q90" s="93" t="str">
        <f t="shared" si="8"/>
        <v>OK.</v>
      </c>
      <c r="R90" s="93" t="str">
        <f t="shared" si="8"/>
        <v>OK.</v>
      </c>
      <c r="S90" s="93" t="str">
        <f t="shared" si="8"/>
        <v>OK.</v>
      </c>
      <c r="T90" s="93" t="str">
        <f t="shared" si="8"/>
        <v>OK.</v>
      </c>
      <c r="U90" s="93" t="str">
        <f t="shared" si="8"/>
        <v>OK.</v>
      </c>
      <c r="V90" s="93" t="str">
        <f t="shared" si="8"/>
        <v>OK.</v>
      </c>
      <c r="W90" s="93" t="str">
        <f t="shared" si="8"/>
        <v>OK.</v>
      </c>
      <c r="X90" s="93" t="str">
        <f t="shared" si="8"/>
        <v>OK.</v>
      </c>
      <c r="Y90" s="93" t="str">
        <f t="shared" si="8"/>
        <v>OK.</v>
      </c>
      <c r="Z90" s="93" t="str">
        <f t="shared" si="8"/>
        <v>OK.</v>
      </c>
      <c r="AA90" s="93" t="str">
        <f t="shared" si="8"/>
        <v>OK.</v>
      </c>
      <c r="AB90" s="93" t="str">
        <f t="shared" si="8"/>
        <v>OK.</v>
      </c>
      <c r="AC90" s="93" t="str">
        <f t="shared" si="8"/>
        <v>OK.</v>
      </c>
      <c r="AD90" s="93" t="str">
        <f t="shared" si="8"/>
        <v>OK.</v>
      </c>
      <c r="AE90" s="93" t="str">
        <f t="shared" si="8"/>
        <v>OK.</v>
      </c>
      <c r="AF90" s="93" t="str">
        <f t="shared" si="8"/>
        <v>OK.</v>
      </c>
      <c r="AG90" s="93" t="str">
        <f t="shared" si="8"/>
        <v>OK.</v>
      </c>
    </row>
    <row r="91" spans="2:33" ht="24" outlineLevel="1">
      <c r="B91" s="95" t="s">
        <v>142</v>
      </c>
      <c r="C91" s="96"/>
      <c r="D91" s="96"/>
      <c r="E91" s="96"/>
      <c r="F91" s="96"/>
      <c r="G91" s="96"/>
      <c r="H91" s="96"/>
      <c r="I91" s="96"/>
      <c r="J91" s="96"/>
      <c r="K91" s="96"/>
      <c r="L91" s="96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  <c r="AA91" s="96"/>
      <c r="AB91" s="96"/>
      <c r="AC91" s="96"/>
      <c r="AD91" s="96"/>
      <c r="AE91" s="96"/>
      <c r="AF91" s="96"/>
      <c r="AG91" s="96"/>
    </row>
    <row r="92" spans="2:33" ht="14.25" outlineLevel="1">
      <c r="B92" s="97" t="s">
        <v>378</v>
      </c>
      <c r="C92" s="96" t="str">
        <f aca="true" t="shared" si="9" ref="C92:AG92">+IF(C31&lt;C32,"Brak pokrycia","OK.")</f>
        <v>OK.</v>
      </c>
      <c r="D92" s="96" t="str">
        <f t="shared" si="9"/>
        <v>OK.</v>
      </c>
      <c r="E92" s="96" t="str">
        <f t="shared" si="9"/>
        <v>OK.</v>
      </c>
      <c r="F92" s="96" t="str">
        <f t="shared" si="9"/>
        <v>OK.</v>
      </c>
      <c r="G92" s="96" t="str">
        <f t="shared" si="9"/>
        <v>OK.</v>
      </c>
      <c r="H92" s="96" t="str">
        <f t="shared" si="9"/>
        <v>OK.</v>
      </c>
      <c r="I92" s="96" t="str">
        <f t="shared" si="9"/>
        <v>OK.</v>
      </c>
      <c r="J92" s="96" t="str">
        <f t="shared" si="9"/>
        <v>OK.</v>
      </c>
      <c r="K92" s="96" t="str">
        <f t="shared" si="9"/>
        <v>OK.</v>
      </c>
      <c r="L92" s="96" t="str">
        <f t="shared" si="9"/>
        <v>OK.</v>
      </c>
      <c r="M92" s="96" t="str">
        <f t="shared" si="9"/>
        <v>OK.</v>
      </c>
      <c r="N92" s="96" t="str">
        <f t="shared" si="9"/>
        <v>OK.</v>
      </c>
      <c r="O92" s="96" t="str">
        <f t="shared" si="9"/>
        <v>OK.</v>
      </c>
      <c r="P92" s="96" t="str">
        <f t="shared" si="9"/>
        <v>OK.</v>
      </c>
      <c r="Q92" s="96" t="str">
        <f t="shared" si="9"/>
        <v>OK.</v>
      </c>
      <c r="R92" s="96" t="str">
        <f t="shared" si="9"/>
        <v>OK.</v>
      </c>
      <c r="S92" s="96" t="str">
        <f t="shared" si="9"/>
        <v>OK.</v>
      </c>
      <c r="T92" s="96" t="str">
        <f t="shared" si="9"/>
        <v>OK.</v>
      </c>
      <c r="U92" s="96" t="str">
        <f t="shared" si="9"/>
        <v>OK.</v>
      </c>
      <c r="V92" s="96" t="str">
        <f t="shared" si="9"/>
        <v>OK.</v>
      </c>
      <c r="W92" s="96" t="str">
        <f t="shared" si="9"/>
        <v>OK.</v>
      </c>
      <c r="X92" s="96" t="str">
        <f t="shared" si="9"/>
        <v>OK.</v>
      </c>
      <c r="Y92" s="96" t="str">
        <f t="shared" si="9"/>
        <v>OK.</v>
      </c>
      <c r="Z92" s="96" t="str">
        <f t="shared" si="9"/>
        <v>OK.</v>
      </c>
      <c r="AA92" s="96" t="str">
        <f t="shared" si="9"/>
        <v>OK.</v>
      </c>
      <c r="AB92" s="96" t="str">
        <f t="shared" si="9"/>
        <v>OK.</v>
      </c>
      <c r="AC92" s="96" t="str">
        <f t="shared" si="9"/>
        <v>OK.</v>
      </c>
      <c r="AD92" s="96" t="str">
        <f t="shared" si="9"/>
        <v>OK.</v>
      </c>
      <c r="AE92" s="96" t="str">
        <f t="shared" si="9"/>
        <v>OK.</v>
      </c>
      <c r="AF92" s="96" t="str">
        <f t="shared" si="9"/>
        <v>OK.</v>
      </c>
      <c r="AG92" s="96" t="str">
        <f t="shared" si="9"/>
        <v>OK.</v>
      </c>
    </row>
    <row r="93" spans="1:33" s="156" customFormat="1" ht="14.25" outlineLevel="1">
      <c r="A93" s="1"/>
      <c r="B93" s="97" t="s">
        <v>377</v>
      </c>
      <c r="C93" s="96" t="str">
        <f>+IF(C33&lt;C34,"Brak pokrycia","OK.")</f>
        <v>OK.</v>
      </c>
      <c r="D93" s="96" t="str">
        <f aca="true" t="shared" si="10" ref="D93:AG93">+IF(D33&lt;D34,"Brak pokrycia","OK.")</f>
        <v>OK.</v>
      </c>
      <c r="E93" s="96" t="str">
        <f t="shared" si="10"/>
        <v>OK.</v>
      </c>
      <c r="F93" s="96" t="str">
        <f t="shared" si="10"/>
        <v>OK.</v>
      </c>
      <c r="G93" s="96" t="str">
        <f t="shared" si="10"/>
        <v>OK.</v>
      </c>
      <c r="H93" s="96" t="str">
        <f t="shared" si="10"/>
        <v>OK.</v>
      </c>
      <c r="I93" s="96" t="str">
        <f t="shared" si="10"/>
        <v>OK.</v>
      </c>
      <c r="J93" s="96" t="str">
        <f t="shared" si="10"/>
        <v>OK.</v>
      </c>
      <c r="K93" s="96" t="str">
        <f t="shared" si="10"/>
        <v>OK.</v>
      </c>
      <c r="L93" s="96" t="str">
        <f t="shared" si="10"/>
        <v>OK.</v>
      </c>
      <c r="M93" s="96" t="str">
        <f t="shared" si="10"/>
        <v>OK.</v>
      </c>
      <c r="N93" s="96" t="str">
        <f t="shared" si="10"/>
        <v>OK.</v>
      </c>
      <c r="O93" s="96" t="str">
        <f t="shared" si="10"/>
        <v>OK.</v>
      </c>
      <c r="P93" s="96" t="str">
        <f t="shared" si="10"/>
        <v>OK.</v>
      </c>
      <c r="Q93" s="96" t="str">
        <f t="shared" si="10"/>
        <v>OK.</v>
      </c>
      <c r="R93" s="96" t="str">
        <f t="shared" si="10"/>
        <v>OK.</v>
      </c>
      <c r="S93" s="96" t="str">
        <f t="shared" si="10"/>
        <v>OK.</v>
      </c>
      <c r="T93" s="96" t="str">
        <f t="shared" si="10"/>
        <v>OK.</v>
      </c>
      <c r="U93" s="96" t="str">
        <f t="shared" si="10"/>
        <v>OK.</v>
      </c>
      <c r="V93" s="96" t="str">
        <f t="shared" si="10"/>
        <v>OK.</v>
      </c>
      <c r="W93" s="96" t="str">
        <f t="shared" si="10"/>
        <v>OK.</v>
      </c>
      <c r="X93" s="96" t="str">
        <f t="shared" si="10"/>
        <v>OK.</v>
      </c>
      <c r="Y93" s="96" t="str">
        <f t="shared" si="10"/>
        <v>OK.</v>
      </c>
      <c r="Z93" s="96" t="str">
        <f t="shared" si="10"/>
        <v>OK.</v>
      </c>
      <c r="AA93" s="96" t="str">
        <f t="shared" si="10"/>
        <v>OK.</v>
      </c>
      <c r="AB93" s="96" t="str">
        <f t="shared" si="10"/>
        <v>OK.</v>
      </c>
      <c r="AC93" s="96" t="str">
        <f t="shared" si="10"/>
        <v>OK.</v>
      </c>
      <c r="AD93" s="96" t="str">
        <f t="shared" si="10"/>
        <v>OK.</v>
      </c>
      <c r="AE93" s="96" t="str">
        <f t="shared" si="10"/>
        <v>OK.</v>
      </c>
      <c r="AF93" s="96" t="str">
        <f t="shared" si="10"/>
        <v>OK.</v>
      </c>
      <c r="AG93" s="96" t="str">
        <f t="shared" si="10"/>
        <v>OK.</v>
      </c>
    </row>
    <row r="94" spans="2:33" ht="14.25" outlineLevel="1">
      <c r="B94" s="97" t="s">
        <v>144</v>
      </c>
      <c r="C94" s="96" t="str">
        <f aca="true" t="shared" si="11" ref="C94:AG94">+IF(C35&lt;C36,"Brak pokrycia","OK.")</f>
        <v>OK.</v>
      </c>
      <c r="D94" s="96" t="str">
        <f t="shared" si="11"/>
        <v>OK.</v>
      </c>
      <c r="E94" s="96" t="str">
        <f t="shared" si="11"/>
        <v>OK.</v>
      </c>
      <c r="F94" s="96" t="str">
        <f t="shared" si="11"/>
        <v>OK.</v>
      </c>
      <c r="G94" s="96" t="str">
        <f t="shared" si="11"/>
        <v>OK.</v>
      </c>
      <c r="H94" s="96" t="str">
        <f t="shared" si="11"/>
        <v>OK.</v>
      </c>
      <c r="I94" s="96" t="str">
        <f t="shared" si="11"/>
        <v>OK.</v>
      </c>
      <c r="J94" s="96" t="str">
        <f t="shared" si="11"/>
        <v>OK.</v>
      </c>
      <c r="K94" s="96" t="str">
        <f t="shared" si="11"/>
        <v>OK.</v>
      </c>
      <c r="L94" s="96" t="str">
        <f t="shared" si="11"/>
        <v>OK.</v>
      </c>
      <c r="M94" s="96" t="str">
        <f t="shared" si="11"/>
        <v>OK.</v>
      </c>
      <c r="N94" s="96" t="str">
        <f t="shared" si="11"/>
        <v>OK.</v>
      </c>
      <c r="O94" s="96" t="str">
        <f t="shared" si="11"/>
        <v>OK.</v>
      </c>
      <c r="P94" s="96" t="str">
        <f t="shared" si="11"/>
        <v>OK.</v>
      </c>
      <c r="Q94" s="96" t="str">
        <f t="shared" si="11"/>
        <v>OK.</v>
      </c>
      <c r="R94" s="96" t="str">
        <f t="shared" si="11"/>
        <v>OK.</v>
      </c>
      <c r="S94" s="96" t="str">
        <f t="shared" si="11"/>
        <v>OK.</v>
      </c>
      <c r="T94" s="96" t="str">
        <f t="shared" si="11"/>
        <v>OK.</v>
      </c>
      <c r="U94" s="96" t="str">
        <f t="shared" si="11"/>
        <v>OK.</v>
      </c>
      <c r="V94" s="96" t="str">
        <f t="shared" si="11"/>
        <v>OK.</v>
      </c>
      <c r="W94" s="96" t="str">
        <f t="shared" si="11"/>
        <v>OK.</v>
      </c>
      <c r="X94" s="96" t="str">
        <f t="shared" si="11"/>
        <v>OK.</v>
      </c>
      <c r="Y94" s="96" t="str">
        <f t="shared" si="11"/>
        <v>OK.</v>
      </c>
      <c r="Z94" s="96" t="str">
        <f t="shared" si="11"/>
        <v>OK.</v>
      </c>
      <c r="AA94" s="96" t="str">
        <f t="shared" si="11"/>
        <v>OK.</v>
      </c>
      <c r="AB94" s="96" t="str">
        <f t="shared" si="11"/>
        <v>OK.</v>
      </c>
      <c r="AC94" s="96" t="str">
        <f t="shared" si="11"/>
        <v>OK.</v>
      </c>
      <c r="AD94" s="96" t="str">
        <f t="shared" si="11"/>
        <v>OK.</v>
      </c>
      <c r="AE94" s="96" t="str">
        <f t="shared" si="11"/>
        <v>OK.</v>
      </c>
      <c r="AF94" s="96" t="str">
        <f t="shared" si="11"/>
        <v>OK.</v>
      </c>
      <c r="AG94" s="96" t="str">
        <f t="shared" si="11"/>
        <v>OK.</v>
      </c>
    </row>
    <row r="95" spans="2:33" ht="14.25" outlineLevel="1">
      <c r="B95" s="97" t="s">
        <v>143</v>
      </c>
      <c r="C95" s="96" t="str">
        <f aca="true" t="shared" si="12" ref="C95:AG95">+IF(C37&lt;C38,"Brak pokrycia","OK.")</f>
        <v>OK.</v>
      </c>
      <c r="D95" s="96" t="str">
        <f t="shared" si="12"/>
        <v>OK.</v>
      </c>
      <c r="E95" s="96" t="str">
        <f t="shared" si="12"/>
        <v>OK.</v>
      </c>
      <c r="F95" s="96" t="str">
        <f t="shared" si="12"/>
        <v>OK.</v>
      </c>
      <c r="G95" s="96" t="str">
        <f t="shared" si="12"/>
        <v>OK.</v>
      </c>
      <c r="H95" s="96" t="str">
        <f t="shared" si="12"/>
        <v>OK.</v>
      </c>
      <c r="I95" s="96" t="str">
        <f t="shared" si="12"/>
        <v>OK.</v>
      </c>
      <c r="J95" s="96" t="str">
        <f t="shared" si="12"/>
        <v>OK.</v>
      </c>
      <c r="K95" s="96" t="str">
        <f t="shared" si="12"/>
        <v>OK.</v>
      </c>
      <c r="L95" s="96" t="str">
        <f t="shared" si="12"/>
        <v>OK.</v>
      </c>
      <c r="M95" s="96" t="str">
        <f t="shared" si="12"/>
        <v>OK.</v>
      </c>
      <c r="N95" s="96" t="str">
        <f t="shared" si="12"/>
        <v>OK.</v>
      </c>
      <c r="O95" s="96" t="str">
        <f t="shared" si="12"/>
        <v>OK.</v>
      </c>
      <c r="P95" s="96" t="str">
        <f t="shared" si="12"/>
        <v>OK.</v>
      </c>
      <c r="Q95" s="96" t="str">
        <f t="shared" si="12"/>
        <v>OK.</v>
      </c>
      <c r="R95" s="96" t="str">
        <f t="shared" si="12"/>
        <v>OK.</v>
      </c>
      <c r="S95" s="96" t="str">
        <f t="shared" si="12"/>
        <v>OK.</v>
      </c>
      <c r="T95" s="96" t="str">
        <f t="shared" si="12"/>
        <v>OK.</v>
      </c>
      <c r="U95" s="96" t="str">
        <f t="shared" si="12"/>
        <v>OK.</v>
      </c>
      <c r="V95" s="96" t="str">
        <f t="shared" si="12"/>
        <v>OK.</v>
      </c>
      <c r="W95" s="96" t="str">
        <f t="shared" si="12"/>
        <v>OK.</v>
      </c>
      <c r="X95" s="96" t="str">
        <f t="shared" si="12"/>
        <v>OK.</v>
      </c>
      <c r="Y95" s="96" t="str">
        <f t="shared" si="12"/>
        <v>OK.</v>
      </c>
      <c r="Z95" s="96" t="str">
        <f t="shared" si="12"/>
        <v>OK.</v>
      </c>
      <c r="AA95" s="96" t="str">
        <f t="shared" si="12"/>
        <v>OK.</v>
      </c>
      <c r="AB95" s="96" t="str">
        <f t="shared" si="12"/>
        <v>OK.</v>
      </c>
      <c r="AC95" s="96" t="str">
        <f t="shared" si="12"/>
        <v>OK.</v>
      </c>
      <c r="AD95" s="96" t="str">
        <f t="shared" si="12"/>
        <v>OK.</v>
      </c>
      <c r="AE95" s="96" t="str">
        <f t="shared" si="12"/>
        <v>OK.</v>
      </c>
      <c r="AF95" s="96" t="str">
        <f t="shared" si="12"/>
        <v>OK.</v>
      </c>
      <c r="AG95" s="96" t="str">
        <f t="shared" si="12"/>
        <v>OK.</v>
      </c>
    </row>
    <row r="96" spans="2:33" ht="14.25" outlineLevel="1">
      <c r="B96" s="98"/>
      <c r="C96" s="96"/>
      <c r="D96" s="96"/>
      <c r="E96" s="96"/>
      <c r="F96" s="96"/>
      <c r="G96" s="96"/>
      <c r="H96" s="96"/>
      <c r="I96" s="96"/>
      <c r="J96" s="96"/>
      <c r="K96" s="96"/>
      <c r="L96" s="96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  <c r="AA96" s="96"/>
      <c r="AB96" s="96"/>
      <c r="AC96" s="96"/>
      <c r="AD96" s="96"/>
      <c r="AE96" s="96"/>
      <c r="AF96" s="96"/>
      <c r="AG96" s="96"/>
    </row>
    <row r="97" spans="2:33" ht="22.5" outlineLevel="1">
      <c r="B97" s="100" t="s">
        <v>192</v>
      </c>
      <c r="C97" s="93" t="str">
        <f aca="true" t="shared" si="13" ref="C97:AG97">+IF(AND(C23=0,C22&gt;0),"Błąd","OK.")</f>
        <v>OK.</v>
      </c>
      <c r="D97" s="93" t="str">
        <f t="shared" si="13"/>
        <v>OK.</v>
      </c>
      <c r="E97" s="93" t="str">
        <f t="shared" si="13"/>
        <v>OK.</v>
      </c>
      <c r="F97" s="93" t="str">
        <f t="shared" si="13"/>
        <v>OK.</v>
      </c>
      <c r="G97" s="93" t="str">
        <f t="shared" si="13"/>
        <v>OK.</v>
      </c>
      <c r="H97" s="93" t="str">
        <f t="shared" si="13"/>
        <v>OK.</v>
      </c>
      <c r="I97" s="93" t="str">
        <f t="shared" si="13"/>
        <v>Błąd</v>
      </c>
      <c r="J97" s="93" t="str">
        <f t="shared" si="13"/>
        <v>OK.</v>
      </c>
      <c r="K97" s="93" t="str">
        <f t="shared" si="13"/>
        <v>OK.</v>
      </c>
      <c r="L97" s="93" t="str">
        <f t="shared" si="13"/>
        <v>OK.</v>
      </c>
      <c r="M97" s="93" t="str">
        <f t="shared" si="13"/>
        <v>OK.</v>
      </c>
      <c r="N97" s="93" t="str">
        <f t="shared" si="13"/>
        <v>OK.</v>
      </c>
      <c r="O97" s="93" t="str">
        <f t="shared" si="13"/>
        <v>OK.</v>
      </c>
      <c r="P97" s="93" t="str">
        <f t="shared" si="13"/>
        <v>OK.</v>
      </c>
      <c r="Q97" s="93" t="str">
        <f t="shared" si="13"/>
        <v>OK.</v>
      </c>
      <c r="R97" s="93" t="str">
        <f t="shared" si="13"/>
        <v>OK.</v>
      </c>
      <c r="S97" s="93" t="str">
        <f t="shared" si="13"/>
        <v>OK.</v>
      </c>
      <c r="T97" s="93" t="str">
        <f t="shared" si="13"/>
        <v>OK.</v>
      </c>
      <c r="U97" s="93" t="str">
        <f t="shared" si="13"/>
        <v>OK.</v>
      </c>
      <c r="V97" s="93" t="str">
        <f t="shared" si="13"/>
        <v>OK.</v>
      </c>
      <c r="W97" s="93" t="str">
        <f t="shared" si="13"/>
        <v>OK.</v>
      </c>
      <c r="X97" s="93" t="str">
        <f t="shared" si="13"/>
        <v>OK.</v>
      </c>
      <c r="Y97" s="93" t="str">
        <f t="shared" si="13"/>
        <v>OK.</v>
      </c>
      <c r="Z97" s="93" t="str">
        <f t="shared" si="13"/>
        <v>OK.</v>
      </c>
      <c r="AA97" s="93" t="str">
        <f t="shared" si="13"/>
        <v>OK.</v>
      </c>
      <c r="AB97" s="93" t="str">
        <f t="shared" si="13"/>
        <v>OK.</v>
      </c>
      <c r="AC97" s="93" t="str">
        <f t="shared" si="13"/>
        <v>OK.</v>
      </c>
      <c r="AD97" s="93" t="str">
        <f t="shared" si="13"/>
        <v>OK.</v>
      </c>
      <c r="AE97" s="93" t="str">
        <f t="shared" si="13"/>
        <v>OK.</v>
      </c>
      <c r="AF97" s="93" t="str">
        <f t="shared" si="13"/>
        <v>OK.</v>
      </c>
      <c r="AG97" s="93" t="str">
        <f t="shared" si="13"/>
        <v>OK.</v>
      </c>
    </row>
    <row r="98" spans="2:33" ht="22.5" outlineLevel="1">
      <c r="B98" s="94" t="s">
        <v>146</v>
      </c>
      <c r="C98" s="99" t="s">
        <v>140</v>
      </c>
      <c r="D98" s="93" t="str">
        <f>+IF(ROUND(C43+D35-D40-D43+D99,4)=0,"OK.",ROUND(D43-(C43+D35-D40+D99),4))</f>
        <v>OK.</v>
      </c>
      <c r="E98" s="93" t="str">
        <f aca="true" t="shared" si="14" ref="E98:AG98">+IF(ROUND(D43+E35-E40-E43+E99,4)=0,"OK.",ROUND(E43-(D43+E35-E40+E99),4))</f>
        <v>OK.</v>
      </c>
      <c r="F98" s="93" t="str">
        <f t="shared" si="14"/>
        <v>OK.</v>
      </c>
      <c r="G98" s="93" t="str">
        <f t="shared" si="14"/>
        <v>OK.</v>
      </c>
      <c r="H98" s="93" t="str">
        <f t="shared" si="14"/>
        <v>OK.</v>
      </c>
      <c r="I98" s="93" t="str">
        <f t="shared" si="14"/>
        <v>OK.</v>
      </c>
      <c r="J98" s="93" t="str">
        <f t="shared" si="14"/>
        <v>OK.</v>
      </c>
      <c r="K98" s="93" t="str">
        <f t="shared" si="14"/>
        <v>OK.</v>
      </c>
      <c r="L98" s="93" t="str">
        <f t="shared" si="14"/>
        <v>OK.</v>
      </c>
      <c r="M98" s="93" t="str">
        <f t="shared" si="14"/>
        <v>OK.</v>
      </c>
      <c r="N98" s="93" t="str">
        <f t="shared" si="14"/>
        <v>OK.</v>
      </c>
      <c r="O98" s="93" t="str">
        <f t="shared" si="14"/>
        <v>OK.</v>
      </c>
      <c r="P98" s="93" t="str">
        <f t="shared" si="14"/>
        <v>OK.</v>
      </c>
      <c r="Q98" s="93" t="str">
        <f t="shared" si="14"/>
        <v>OK.</v>
      </c>
      <c r="R98" s="93" t="str">
        <f t="shared" si="14"/>
        <v>OK.</v>
      </c>
      <c r="S98" s="93" t="str">
        <f t="shared" si="14"/>
        <v>OK.</v>
      </c>
      <c r="T98" s="93" t="str">
        <f t="shared" si="14"/>
        <v>OK.</v>
      </c>
      <c r="U98" s="93" t="str">
        <f t="shared" si="14"/>
        <v>OK.</v>
      </c>
      <c r="V98" s="93" t="str">
        <f t="shared" si="14"/>
        <v>OK.</v>
      </c>
      <c r="W98" s="93" t="str">
        <f t="shared" si="14"/>
        <v>OK.</v>
      </c>
      <c r="X98" s="93" t="str">
        <f t="shared" si="14"/>
        <v>OK.</v>
      </c>
      <c r="Y98" s="93" t="str">
        <f t="shared" si="14"/>
        <v>OK.</v>
      </c>
      <c r="Z98" s="93" t="str">
        <f t="shared" si="14"/>
        <v>OK.</v>
      </c>
      <c r="AA98" s="93" t="str">
        <f t="shared" si="14"/>
        <v>OK.</v>
      </c>
      <c r="AB98" s="93" t="str">
        <f t="shared" si="14"/>
        <v>OK.</v>
      </c>
      <c r="AC98" s="93" t="str">
        <f t="shared" si="14"/>
        <v>OK.</v>
      </c>
      <c r="AD98" s="93" t="str">
        <f t="shared" si="14"/>
        <v>OK.</v>
      </c>
      <c r="AE98" s="93" t="str">
        <f t="shared" si="14"/>
        <v>OK.</v>
      </c>
      <c r="AF98" s="93" t="str">
        <f t="shared" si="14"/>
        <v>OK.</v>
      </c>
      <c r="AG98" s="93" t="str">
        <f t="shared" si="14"/>
        <v>OK.</v>
      </c>
    </row>
    <row r="99" spans="1:33" s="156" customFormat="1" ht="14.25" outlineLevel="1">
      <c r="A99" s="1"/>
      <c r="B99" s="225" t="s">
        <v>376</v>
      </c>
      <c r="C99" s="99" t="s">
        <v>140</v>
      </c>
      <c r="D99" s="93">
        <f>+D44-C44</f>
        <v>0</v>
      </c>
      <c r="E99" s="93">
        <f aca="true" t="shared" si="15" ref="E99:AG99">+D44-E44</f>
        <v>0</v>
      </c>
      <c r="F99" s="93">
        <f t="shared" si="15"/>
        <v>0</v>
      </c>
      <c r="G99" s="93">
        <f t="shared" si="15"/>
        <v>0</v>
      </c>
      <c r="H99" s="93">
        <f t="shared" si="15"/>
        <v>0</v>
      </c>
      <c r="I99" s="93">
        <f t="shared" si="15"/>
        <v>0</v>
      </c>
      <c r="J99" s="93">
        <f t="shared" si="15"/>
        <v>0</v>
      </c>
      <c r="K99" s="93">
        <f t="shared" si="15"/>
        <v>0</v>
      </c>
      <c r="L99" s="93">
        <f t="shared" si="15"/>
        <v>0</v>
      </c>
      <c r="M99" s="93">
        <f t="shared" si="15"/>
        <v>0</v>
      </c>
      <c r="N99" s="93">
        <f t="shared" si="15"/>
        <v>0</v>
      </c>
      <c r="O99" s="93">
        <f t="shared" si="15"/>
        <v>0</v>
      </c>
      <c r="P99" s="93">
        <f t="shared" si="15"/>
        <v>0</v>
      </c>
      <c r="Q99" s="93">
        <f t="shared" si="15"/>
        <v>0</v>
      </c>
      <c r="R99" s="93">
        <f t="shared" si="15"/>
        <v>0</v>
      </c>
      <c r="S99" s="93">
        <f t="shared" si="15"/>
        <v>0</v>
      </c>
      <c r="T99" s="93">
        <f t="shared" si="15"/>
        <v>0</v>
      </c>
      <c r="U99" s="93">
        <f t="shared" si="15"/>
        <v>0</v>
      </c>
      <c r="V99" s="93">
        <f t="shared" si="15"/>
        <v>0</v>
      </c>
      <c r="W99" s="93">
        <f t="shared" si="15"/>
        <v>0</v>
      </c>
      <c r="X99" s="93">
        <f t="shared" si="15"/>
        <v>0</v>
      </c>
      <c r="Y99" s="93">
        <f t="shared" si="15"/>
        <v>0</v>
      </c>
      <c r="Z99" s="93">
        <f t="shared" si="15"/>
        <v>0</v>
      </c>
      <c r="AA99" s="93">
        <f t="shared" si="15"/>
        <v>0</v>
      </c>
      <c r="AB99" s="93">
        <f t="shared" si="15"/>
        <v>0</v>
      </c>
      <c r="AC99" s="93">
        <f t="shared" si="15"/>
        <v>0</v>
      </c>
      <c r="AD99" s="93">
        <f t="shared" si="15"/>
        <v>0</v>
      </c>
      <c r="AE99" s="93">
        <f t="shared" si="15"/>
        <v>0</v>
      </c>
      <c r="AF99" s="93">
        <f t="shared" si="15"/>
        <v>0</v>
      </c>
      <c r="AG99" s="93">
        <f t="shared" si="15"/>
        <v>0</v>
      </c>
    </row>
    <row r="100" spans="2:33" ht="22.5" outlineLevel="1">
      <c r="B100" s="100" t="s">
        <v>153</v>
      </c>
      <c r="C100" s="96" t="str">
        <f aca="true" t="shared" si="16" ref="C100:AG100">+IF(C43&lt;C45,"Za wysoka","OK.")</f>
        <v>OK.</v>
      </c>
      <c r="D100" s="96" t="str">
        <f t="shared" si="16"/>
        <v>OK.</v>
      </c>
      <c r="E100" s="96" t="str">
        <f t="shared" si="16"/>
        <v>OK.</v>
      </c>
      <c r="F100" s="96" t="str">
        <f t="shared" si="16"/>
        <v>OK.</v>
      </c>
      <c r="G100" s="96" t="str">
        <f t="shared" si="16"/>
        <v>OK.</v>
      </c>
      <c r="H100" s="96" t="str">
        <f t="shared" si="16"/>
        <v>OK.</v>
      </c>
      <c r="I100" s="96" t="str">
        <f t="shared" si="16"/>
        <v>OK.</v>
      </c>
      <c r="J100" s="96" t="str">
        <f t="shared" si="16"/>
        <v>OK.</v>
      </c>
      <c r="K100" s="96" t="str">
        <f t="shared" si="16"/>
        <v>OK.</v>
      </c>
      <c r="L100" s="96" t="str">
        <f t="shared" si="16"/>
        <v>OK.</v>
      </c>
      <c r="M100" s="96" t="str">
        <f t="shared" si="16"/>
        <v>OK.</v>
      </c>
      <c r="N100" s="96" t="str">
        <f t="shared" si="16"/>
        <v>OK.</v>
      </c>
      <c r="O100" s="96" t="str">
        <f t="shared" si="16"/>
        <v>OK.</v>
      </c>
      <c r="P100" s="96" t="str">
        <f t="shared" si="16"/>
        <v>OK.</v>
      </c>
      <c r="Q100" s="96" t="str">
        <f t="shared" si="16"/>
        <v>OK.</v>
      </c>
      <c r="R100" s="96" t="str">
        <f t="shared" si="16"/>
        <v>OK.</v>
      </c>
      <c r="S100" s="96" t="str">
        <f t="shared" si="16"/>
        <v>OK.</v>
      </c>
      <c r="T100" s="96" t="str">
        <f t="shared" si="16"/>
        <v>OK.</v>
      </c>
      <c r="U100" s="96" t="str">
        <f t="shared" si="16"/>
        <v>OK.</v>
      </c>
      <c r="V100" s="96" t="str">
        <f t="shared" si="16"/>
        <v>OK.</v>
      </c>
      <c r="W100" s="96" t="str">
        <f t="shared" si="16"/>
        <v>OK.</v>
      </c>
      <c r="X100" s="96" t="str">
        <f t="shared" si="16"/>
        <v>OK.</v>
      </c>
      <c r="Y100" s="96" t="str">
        <f t="shared" si="16"/>
        <v>OK.</v>
      </c>
      <c r="Z100" s="96" t="str">
        <f t="shared" si="16"/>
        <v>OK.</v>
      </c>
      <c r="AA100" s="96" t="str">
        <f t="shared" si="16"/>
        <v>OK.</v>
      </c>
      <c r="AB100" s="96" t="str">
        <f t="shared" si="16"/>
        <v>OK.</v>
      </c>
      <c r="AC100" s="96" t="str">
        <f t="shared" si="16"/>
        <v>OK.</v>
      </c>
      <c r="AD100" s="96" t="str">
        <f t="shared" si="16"/>
        <v>OK.</v>
      </c>
      <c r="AE100" s="96" t="str">
        <f t="shared" si="16"/>
        <v>OK.</v>
      </c>
      <c r="AF100" s="96" t="str">
        <f t="shared" si="16"/>
        <v>OK.</v>
      </c>
      <c r="AG100" s="96" t="str">
        <f t="shared" si="16"/>
        <v>OK.</v>
      </c>
    </row>
    <row r="101" spans="2:33" ht="22.5" outlineLevel="1">
      <c r="B101" s="100" t="s">
        <v>148</v>
      </c>
      <c r="C101" s="93" t="str">
        <f aca="true" t="shared" si="17" ref="C101:AG101">+IF(C40&lt;C41,"Za wysoka","OK.")</f>
        <v>OK.</v>
      </c>
      <c r="D101" s="93" t="str">
        <f t="shared" si="17"/>
        <v>OK.</v>
      </c>
      <c r="E101" s="93" t="str">
        <f t="shared" si="17"/>
        <v>OK.</v>
      </c>
      <c r="F101" s="93" t="str">
        <f t="shared" si="17"/>
        <v>OK.</v>
      </c>
      <c r="G101" s="93" t="str">
        <f t="shared" si="17"/>
        <v>OK.</v>
      </c>
      <c r="H101" s="93" t="str">
        <f t="shared" si="17"/>
        <v>OK.</v>
      </c>
      <c r="I101" s="93" t="str">
        <f t="shared" si="17"/>
        <v>OK.</v>
      </c>
      <c r="J101" s="93" t="str">
        <f t="shared" si="17"/>
        <v>OK.</v>
      </c>
      <c r="K101" s="93" t="str">
        <f t="shared" si="17"/>
        <v>OK.</v>
      </c>
      <c r="L101" s="93" t="str">
        <f t="shared" si="17"/>
        <v>OK.</v>
      </c>
      <c r="M101" s="93" t="str">
        <f t="shared" si="17"/>
        <v>OK.</v>
      </c>
      <c r="N101" s="93" t="str">
        <f t="shared" si="17"/>
        <v>OK.</v>
      </c>
      <c r="O101" s="93" t="str">
        <f t="shared" si="17"/>
        <v>OK.</v>
      </c>
      <c r="P101" s="93" t="str">
        <f t="shared" si="17"/>
        <v>OK.</v>
      </c>
      <c r="Q101" s="93" t="str">
        <f t="shared" si="17"/>
        <v>OK.</v>
      </c>
      <c r="R101" s="93" t="str">
        <f t="shared" si="17"/>
        <v>OK.</v>
      </c>
      <c r="S101" s="93" t="str">
        <f t="shared" si="17"/>
        <v>OK.</v>
      </c>
      <c r="T101" s="93" t="str">
        <f t="shared" si="17"/>
        <v>OK.</v>
      </c>
      <c r="U101" s="93" t="str">
        <f t="shared" si="17"/>
        <v>OK.</v>
      </c>
      <c r="V101" s="93" t="str">
        <f t="shared" si="17"/>
        <v>OK.</v>
      </c>
      <c r="W101" s="93" t="str">
        <f t="shared" si="17"/>
        <v>OK.</v>
      </c>
      <c r="X101" s="93" t="str">
        <f t="shared" si="17"/>
        <v>OK.</v>
      </c>
      <c r="Y101" s="93" t="str">
        <f t="shared" si="17"/>
        <v>OK.</v>
      </c>
      <c r="Z101" s="93" t="str">
        <f t="shared" si="17"/>
        <v>OK.</v>
      </c>
      <c r="AA101" s="93" t="str">
        <f t="shared" si="17"/>
        <v>OK.</v>
      </c>
      <c r="AB101" s="93" t="str">
        <f t="shared" si="17"/>
        <v>OK.</v>
      </c>
      <c r="AC101" s="93" t="str">
        <f t="shared" si="17"/>
        <v>OK.</v>
      </c>
      <c r="AD101" s="93" t="str">
        <f t="shared" si="17"/>
        <v>OK.</v>
      </c>
      <c r="AE101" s="93" t="str">
        <f t="shared" si="17"/>
        <v>OK.</v>
      </c>
      <c r="AF101" s="93" t="str">
        <f t="shared" si="17"/>
        <v>OK.</v>
      </c>
      <c r="AG101" s="93" t="str">
        <f t="shared" si="17"/>
        <v>OK.</v>
      </c>
    </row>
    <row r="102" spans="2:33" ht="22.5" outlineLevel="1">
      <c r="B102" s="100" t="s">
        <v>147</v>
      </c>
      <c r="C102" s="96" t="str">
        <f aca="true" t="shared" si="18" ref="C102:AG102">+IF(C17&lt;C18,"Za wysoka","OK.")</f>
        <v>OK.</v>
      </c>
      <c r="D102" s="96" t="str">
        <f t="shared" si="18"/>
        <v>OK.</v>
      </c>
      <c r="E102" s="96" t="str">
        <f t="shared" si="18"/>
        <v>OK.</v>
      </c>
      <c r="F102" s="96" t="str">
        <f t="shared" si="18"/>
        <v>OK.</v>
      </c>
      <c r="G102" s="96" t="str">
        <f t="shared" si="18"/>
        <v>OK.</v>
      </c>
      <c r="H102" s="96" t="str">
        <f t="shared" si="18"/>
        <v>OK.</v>
      </c>
      <c r="I102" s="96" t="str">
        <f t="shared" si="18"/>
        <v>OK.</v>
      </c>
      <c r="J102" s="96" t="str">
        <f t="shared" si="18"/>
        <v>OK.</v>
      </c>
      <c r="K102" s="96" t="str">
        <f t="shared" si="18"/>
        <v>OK.</v>
      </c>
      <c r="L102" s="96" t="str">
        <f t="shared" si="18"/>
        <v>OK.</v>
      </c>
      <c r="M102" s="96" t="str">
        <f t="shared" si="18"/>
        <v>OK.</v>
      </c>
      <c r="N102" s="96" t="str">
        <f t="shared" si="18"/>
        <v>OK.</v>
      </c>
      <c r="O102" s="96" t="str">
        <f t="shared" si="18"/>
        <v>OK.</v>
      </c>
      <c r="P102" s="96" t="str">
        <f t="shared" si="18"/>
        <v>OK.</v>
      </c>
      <c r="Q102" s="96" t="str">
        <f t="shared" si="18"/>
        <v>OK.</v>
      </c>
      <c r="R102" s="96" t="str">
        <f t="shared" si="18"/>
        <v>OK.</v>
      </c>
      <c r="S102" s="96" t="str">
        <f t="shared" si="18"/>
        <v>OK.</v>
      </c>
      <c r="T102" s="96" t="str">
        <f t="shared" si="18"/>
        <v>OK.</v>
      </c>
      <c r="U102" s="96" t="str">
        <f t="shared" si="18"/>
        <v>OK.</v>
      </c>
      <c r="V102" s="96" t="str">
        <f t="shared" si="18"/>
        <v>OK.</v>
      </c>
      <c r="W102" s="96" t="str">
        <f t="shared" si="18"/>
        <v>OK.</v>
      </c>
      <c r="X102" s="96" t="str">
        <f t="shared" si="18"/>
        <v>OK.</v>
      </c>
      <c r="Y102" s="96" t="str">
        <f t="shared" si="18"/>
        <v>OK.</v>
      </c>
      <c r="Z102" s="96" t="str">
        <f t="shared" si="18"/>
        <v>OK.</v>
      </c>
      <c r="AA102" s="96" t="str">
        <f t="shared" si="18"/>
        <v>OK.</v>
      </c>
      <c r="AB102" s="96" t="str">
        <f t="shared" si="18"/>
        <v>OK.</v>
      </c>
      <c r="AC102" s="96" t="str">
        <f t="shared" si="18"/>
        <v>OK.</v>
      </c>
      <c r="AD102" s="96" t="str">
        <f t="shared" si="18"/>
        <v>OK.</v>
      </c>
      <c r="AE102" s="96" t="str">
        <f t="shared" si="18"/>
        <v>OK.</v>
      </c>
      <c r="AF102" s="96" t="str">
        <f t="shared" si="18"/>
        <v>OK.</v>
      </c>
      <c r="AG102" s="96" t="str">
        <f t="shared" si="18"/>
        <v>OK.</v>
      </c>
    </row>
    <row r="103" spans="2:33" ht="22.5" outlineLevel="1">
      <c r="B103" s="100" t="s">
        <v>152</v>
      </c>
      <c r="C103" s="96" t="str">
        <f aca="true" t="shared" si="19" ref="C103:AG103">+IF(C43&lt;C44,"Za wysoka","OK.")</f>
        <v>OK.</v>
      </c>
      <c r="D103" s="96" t="str">
        <f t="shared" si="19"/>
        <v>OK.</v>
      </c>
      <c r="E103" s="96" t="str">
        <f t="shared" si="19"/>
        <v>OK.</v>
      </c>
      <c r="F103" s="96" t="str">
        <f t="shared" si="19"/>
        <v>OK.</v>
      </c>
      <c r="G103" s="96" t="str">
        <f t="shared" si="19"/>
        <v>OK.</v>
      </c>
      <c r="H103" s="96" t="str">
        <f t="shared" si="19"/>
        <v>OK.</v>
      </c>
      <c r="I103" s="96" t="str">
        <f t="shared" si="19"/>
        <v>OK.</v>
      </c>
      <c r="J103" s="96" t="str">
        <f t="shared" si="19"/>
        <v>OK.</v>
      </c>
      <c r="K103" s="96" t="str">
        <f t="shared" si="19"/>
        <v>OK.</v>
      </c>
      <c r="L103" s="96" t="str">
        <f t="shared" si="19"/>
        <v>OK.</v>
      </c>
      <c r="M103" s="96" t="str">
        <f t="shared" si="19"/>
        <v>OK.</v>
      </c>
      <c r="N103" s="96" t="str">
        <f t="shared" si="19"/>
        <v>OK.</v>
      </c>
      <c r="O103" s="96" t="str">
        <f t="shared" si="19"/>
        <v>OK.</v>
      </c>
      <c r="P103" s="96" t="str">
        <f t="shared" si="19"/>
        <v>OK.</v>
      </c>
      <c r="Q103" s="96" t="str">
        <f t="shared" si="19"/>
        <v>OK.</v>
      </c>
      <c r="R103" s="96" t="str">
        <f t="shared" si="19"/>
        <v>OK.</v>
      </c>
      <c r="S103" s="96" t="str">
        <f t="shared" si="19"/>
        <v>OK.</v>
      </c>
      <c r="T103" s="96" t="str">
        <f t="shared" si="19"/>
        <v>OK.</v>
      </c>
      <c r="U103" s="96" t="str">
        <f t="shared" si="19"/>
        <v>OK.</v>
      </c>
      <c r="V103" s="96" t="str">
        <f t="shared" si="19"/>
        <v>OK.</v>
      </c>
      <c r="W103" s="96" t="str">
        <f t="shared" si="19"/>
        <v>OK.</v>
      </c>
      <c r="X103" s="96" t="str">
        <f t="shared" si="19"/>
        <v>OK.</v>
      </c>
      <c r="Y103" s="96" t="str">
        <f t="shared" si="19"/>
        <v>OK.</v>
      </c>
      <c r="Z103" s="96" t="str">
        <f t="shared" si="19"/>
        <v>OK.</v>
      </c>
      <c r="AA103" s="96" t="str">
        <f t="shared" si="19"/>
        <v>OK.</v>
      </c>
      <c r="AB103" s="96" t="str">
        <f t="shared" si="19"/>
        <v>OK.</v>
      </c>
      <c r="AC103" s="96" t="str">
        <f t="shared" si="19"/>
        <v>OK.</v>
      </c>
      <c r="AD103" s="96" t="str">
        <f t="shared" si="19"/>
        <v>OK.</v>
      </c>
      <c r="AE103" s="96" t="str">
        <f t="shared" si="19"/>
        <v>OK.</v>
      </c>
      <c r="AF103" s="96" t="str">
        <f t="shared" si="19"/>
        <v>OK.</v>
      </c>
      <c r="AG103" s="96" t="str">
        <f t="shared" si="19"/>
        <v>OK.</v>
      </c>
    </row>
    <row r="104" spans="2:33" ht="22.5" outlineLevel="1">
      <c r="B104" s="100" t="s">
        <v>156</v>
      </c>
      <c r="C104" s="96" t="str">
        <f aca="true" t="shared" si="20" ref="C104:AG104">+IF(C43&lt;C66,"Za wysoka","OK.")</f>
        <v>OK.</v>
      </c>
      <c r="D104" s="96" t="str">
        <f t="shared" si="20"/>
        <v>OK.</v>
      </c>
      <c r="E104" s="96" t="str">
        <f t="shared" si="20"/>
        <v>OK.</v>
      </c>
      <c r="F104" s="96" t="str">
        <f t="shared" si="20"/>
        <v>OK.</v>
      </c>
      <c r="G104" s="96" t="str">
        <f t="shared" si="20"/>
        <v>OK.</v>
      </c>
      <c r="H104" s="96" t="str">
        <f t="shared" si="20"/>
        <v>OK.</v>
      </c>
      <c r="I104" s="96" t="str">
        <f t="shared" si="20"/>
        <v>OK.</v>
      </c>
      <c r="J104" s="96" t="str">
        <f t="shared" si="20"/>
        <v>OK.</v>
      </c>
      <c r="K104" s="96" t="str">
        <f t="shared" si="20"/>
        <v>OK.</v>
      </c>
      <c r="L104" s="96" t="str">
        <f t="shared" si="20"/>
        <v>OK.</v>
      </c>
      <c r="M104" s="96" t="str">
        <f t="shared" si="20"/>
        <v>OK.</v>
      </c>
      <c r="N104" s="96" t="str">
        <f t="shared" si="20"/>
        <v>OK.</v>
      </c>
      <c r="O104" s="96" t="str">
        <f t="shared" si="20"/>
        <v>OK.</v>
      </c>
      <c r="P104" s="96" t="str">
        <f t="shared" si="20"/>
        <v>OK.</v>
      </c>
      <c r="Q104" s="96" t="str">
        <f t="shared" si="20"/>
        <v>OK.</v>
      </c>
      <c r="R104" s="96" t="str">
        <f t="shared" si="20"/>
        <v>OK.</v>
      </c>
      <c r="S104" s="96" t="str">
        <f t="shared" si="20"/>
        <v>OK.</v>
      </c>
      <c r="T104" s="96" t="str">
        <f t="shared" si="20"/>
        <v>OK.</v>
      </c>
      <c r="U104" s="96" t="str">
        <f t="shared" si="20"/>
        <v>OK.</v>
      </c>
      <c r="V104" s="96" t="str">
        <f t="shared" si="20"/>
        <v>OK.</v>
      </c>
      <c r="W104" s="96" t="str">
        <f t="shared" si="20"/>
        <v>OK.</v>
      </c>
      <c r="X104" s="96" t="str">
        <f t="shared" si="20"/>
        <v>OK.</v>
      </c>
      <c r="Y104" s="96" t="str">
        <f t="shared" si="20"/>
        <v>OK.</v>
      </c>
      <c r="Z104" s="96" t="str">
        <f t="shared" si="20"/>
        <v>OK.</v>
      </c>
      <c r="AA104" s="96" t="str">
        <f t="shared" si="20"/>
        <v>OK.</v>
      </c>
      <c r="AB104" s="96" t="str">
        <f t="shared" si="20"/>
        <v>OK.</v>
      </c>
      <c r="AC104" s="96" t="str">
        <f t="shared" si="20"/>
        <v>OK.</v>
      </c>
      <c r="AD104" s="96" t="str">
        <f t="shared" si="20"/>
        <v>OK.</v>
      </c>
      <c r="AE104" s="96" t="str">
        <f t="shared" si="20"/>
        <v>OK.</v>
      </c>
      <c r="AF104" s="96" t="str">
        <f t="shared" si="20"/>
        <v>OK.</v>
      </c>
      <c r="AG104" s="96" t="str">
        <f t="shared" si="20"/>
        <v>OK.</v>
      </c>
    </row>
    <row r="105" spans="2:33" ht="22.5" outlineLevel="1">
      <c r="B105" s="100" t="s">
        <v>157</v>
      </c>
      <c r="C105" s="96" t="str">
        <f>+IF(C66&lt;C67,"Za wysoka","OK.")</f>
        <v>OK.</v>
      </c>
      <c r="D105" s="96" t="str">
        <f aca="true" t="shared" si="21" ref="D105:AG105">+IF(D66&lt;D67,"Za wysoka","OK.")</f>
        <v>OK.</v>
      </c>
      <c r="E105" s="96" t="str">
        <f t="shared" si="21"/>
        <v>OK.</v>
      </c>
      <c r="F105" s="96" t="str">
        <f t="shared" si="21"/>
        <v>OK.</v>
      </c>
      <c r="G105" s="96" t="str">
        <f t="shared" si="21"/>
        <v>OK.</v>
      </c>
      <c r="H105" s="96" t="str">
        <f t="shared" si="21"/>
        <v>OK.</v>
      </c>
      <c r="I105" s="96" t="str">
        <f t="shared" si="21"/>
        <v>OK.</v>
      </c>
      <c r="J105" s="96" t="str">
        <f t="shared" si="21"/>
        <v>OK.</v>
      </c>
      <c r="K105" s="96" t="str">
        <f t="shared" si="21"/>
        <v>OK.</v>
      </c>
      <c r="L105" s="96" t="str">
        <f t="shared" si="21"/>
        <v>OK.</v>
      </c>
      <c r="M105" s="96" t="str">
        <f t="shared" si="21"/>
        <v>OK.</v>
      </c>
      <c r="N105" s="96" t="str">
        <f t="shared" si="21"/>
        <v>OK.</v>
      </c>
      <c r="O105" s="96" t="str">
        <f t="shared" si="21"/>
        <v>OK.</v>
      </c>
      <c r="P105" s="96" t="str">
        <f t="shared" si="21"/>
        <v>OK.</v>
      </c>
      <c r="Q105" s="96" t="str">
        <f t="shared" si="21"/>
        <v>OK.</v>
      </c>
      <c r="R105" s="96" t="str">
        <f t="shared" si="21"/>
        <v>OK.</v>
      </c>
      <c r="S105" s="96" t="str">
        <f t="shared" si="21"/>
        <v>OK.</v>
      </c>
      <c r="T105" s="96" t="str">
        <f t="shared" si="21"/>
        <v>OK.</v>
      </c>
      <c r="U105" s="96" t="str">
        <f t="shared" si="21"/>
        <v>OK.</v>
      </c>
      <c r="V105" s="96" t="str">
        <f t="shared" si="21"/>
        <v>OK.</v>
      </c>
      <c r="W105" s="96" t="str">
        <f t="shared" si="21"/>
        <v>OK.</v>
      </c>
      <c r="X105" s="96" t="str">
        <f t="shared" si="21"/>
        <v>OK.</v>
      </c>
      <c r="Y105" s="96" t="str">
        <f t="shared" si="21"/>
        <v>OK.</v>
      </c>
      <c r="Z105" s="96" t="str">
        <f t="shared" si="21"/>
        <v>OK.</v>
      </c>
      <c r="AA105" s="96" t="str">
        <f t="shared" si="21"/>
        <v>OK.</v>
      </c>
      <c r="AB105" s="96" t="str">
        <f t="shared" si="21"/>
        <v>OK.</v>
      </c>
      <c r="AC105" s="96" t="str">
        <f t="shared" si="21"/>
        <v>OK.</v>
      </c>
      <c r="AD105" s="96" t="str">
        <f t="shared" si="21"/>
        <v>OK.</v>
      </c>
      <c r="AE105" s="96" t="str">
        <f t="shared" si="21"/>
        <v>OK.</v>
      </c>
      <c r="AF105" s="96" t="str">
        <f t="shared" si="21"/>
        <v>OK.</v>
      </c>
      <c r="AG105" s="96" t="str">
        <f t="shared" si="21"/>
        <v>OK.</v>
      </c>
    </row>
    <row r="106" spans="2:33" ht="14.25" outlineLevel="1">
      <c r="B106" s="101"/>
      <c r="C106" s="101"/>
      <c r="D106" s="101"/>
      <c r="E106" s="101"/>
      <c r="F106" s="101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  <c r="AB106" s="101"/>
      <c r="AC106" s="101"/>
      <c r="AD106" s="101"/>
      <c r="AE106" s="101"/>
      <c r="AF106" s="101"/>
      <c r="AG106" s="101"/>
    </row>
    <row r="107" spans="2:33" ht="22.5" outlineLevel="1">
      <c r="B107" s="100" t="s">
        <v>149</v>
      </c>
      <c r="C107" s="96" t="str">
        <f aca="true" t="shared" si="22" ref="C107:AG107">+IF(ROUND((C16-(C20+C17+C22)),4)&gt;=0,"OK.","Błąd")</f>
        <v>OK.</v>
      </c>
      <c r="D107" s="96" t="str">
        <f t="shared" si="22"/>
        <v>OK.</v>
      </c>
      <c r="E107" s="96" t="str">
        <f t="shared" si="22"/>
        <v>OK.</v>
      </c>
      <c r="F107" s="96" t="str">
        <f t="shared" si="22"/>
        <v>OK.</v>
      </c>
      <c r="G107" s="96" t="str">
        <f t="shared" si="22"/>
        <v>OK.</v>
      </c>
      <c r="H107" s="96" t="str">
        <f t="shared" si="22"/>
        <v>OK.</v>
      </c>
      <c r="I107" s="96" t="e">
        <f t="shared" si="22"/>
        <v>#VALUE!</v>
      </c>
      <c r="J107" s="96" t="str">
        <f t="shared" si="22"/>
        <v>OK.</v>
      </c>
      <c r="K107" s="96" t="str">
        <f t="shared" si="22"/>
        <v>OK.</v>
      </c>
      <c r="L107" s="96" t="str">
        <f t="shared" si="22"/>
        <v>OK.</v>
      </c>
      <c r="M107" s="96" t="str">
        <f t="shared" si="22"/>
        <v>OK.</v>
      </c>
      <c r="N107" s="96" t="str">
        <f t="shared" si="22"/>
        <v>OK.</v>
      </c>
      <c r="O107" s="96" t="str">
        <f t="shared" si="22"/>
        <v>OK.</v>
      </c>
      <c r="P107" s="96" t="str">
        <f t="shared" si="22"/>
        <v>OK.</v>
      </c>
      <c r="Q107" s="96" t="str">
        <f t="shared" si="22"/>
        <v>OK.</v>
      </c>
      <c r="R107" s="96" t="str">
        <f t="shared" si="22"/>
        <v>OK.</v>
      </c>
      <c r="S107" s="96" t="str">
        <f t="shared" si="22"/>
        <v>OK.</v>
      </c>
      <c r="T107" s="96" t="str">
        <f t="shared" si="22"/>
        <v>OK.</v>
      </c>
      <c r="U107" s="96" t="str">
        <f t="shared" si="22"/>
        <v>OK.</v>
      </c>
      <c r="V107" s="96" t="str">
        <f t="shared" si="22"/>
        <v>OK.</v>
      </c>
      <c r="W107" s="96" t="str">
        <f t="shared" si="22"/>
        <v>OK.</v>
      </c>
      <c r="X107" s="96" t="str">
        <f t="shared" si="22"/>
        <v>OK.</v>
      </c>
      <c r="Y107" s="96" t="str">
        <f t="shared" si="22"/>
        <v>OK.</v>
      </c>
      <c r="Z107" s="96" t="str">
        <f t="shared" si="22"/>
        <v>OK.</v>
      </c>
      <c r="AA107" s="96" t="str">
        <f t="shared" si="22"/>
        <v>OK.</v>
      </c>
      <c r="AB107" s="96" t="str">
        <f t="shared" si="22"/>
        <v>OK.</v>
      </c>
      <c r="AC107" s="96" t="str">
        <f t="shared" si="22"/>
        <v>OK.</v>
      </c>
      <c r="AD107" s="96" t="str">
        <f t="shared" si="22"/>
        <v>OK.</v>
      </c>
      <c r="AE107" s="96" t="str">
        <f t="shared" si="22"/>
        <v>OK.</v>
      </c>
      <c r="AF107" s="96" t="str">
        <f t="shared" si="22"/>
        <v>OK.</v>
      </c>
      <c r="AG107" s="96" t="str">
        <f t="shared" si="22"/>
        <v>OK.</v>
      </c>
    </row>
    <row r="108" spans="2:33" ht="22.5" outlineLevel="1">
      <c r="B108" s="100" t="s">
        <v>150</v>
      </c>
      <c r="C108" s="96" t="str">
        <f aca="true" t="shared" si="23" ref="C108:AG108">+IF(C22&lt;C23,"Za wysokie","OK.")</f>
        <v>OK.</v>
      </c>
      <c r="D108" s="96" t="str">
        <f t="shared" si="23"/>
        <v>OK.</v>
      </c>
      <c r="E108" s="96" t="str">
        <f t="shared" si="23"/>
        <v>OK.</v>
      </c>
      <c r="F108" s="96" t="str">
        <f t="shared" si="23"/>
        <v>OK.</v>
      </c>
      <c r="G108" s="96" t="str">
        <f t="shared" si="23"/>
        <v>OK.</v>
      </c>
      <c r="H108" s="96" t="str">
        <f t="shared" si="23"/>
        <v>OK.</v>
      </c>
      <c r="I108" s="96" t="str">
        <f t="shared" si="23"/>
        <v>OK.</v>
      </c>
      <c r="J108" s="96" t="str">
        <f t="shared" si="23"/>
        <v>OK.</v>
      </c>
      <c r="K108" s="96" t="str">
        <f t="shared" si="23"/>
        <v>OK.</v>
      </c>
      <c r="L108" s="96" t="str">
        <f t="shared" si="23"/>
        <v>OK.</v>
      </c>
      <c r="M108" s="96" t="str">
        <f t="shared" si="23"/>
        <v>OK.</v>
      </c>
      <c r="N108" s="96" t="str">
        <f t="shared" si="23"/>
        <v>OK.</v>
      </c>
      <c r="O108" s="96" t="str">
        <f t="shared" si="23"/>
        <v>OK.</v>
      </c>
      <c r="P108" s="96" t="str">
        <f t="shared" si="23"/>
        <v>OK.</v>
      </c>
      <c r="Q108" s="96" t="str">
        <f t="shared" si="23"/>
        <v>OK.</v>
      </c>
      <c r="R108" s="96" t="str">
        <f t="shared" si="23"/>
        <v>OK.</v>
      </c>
      <c r="S108" s="96" t="str">
        <f t="shared" si="23"/>
        <v>OK.</v>
      </c>
      <c r="T108" s="96" t="str">
        <f t="shared" si="23"/>
        <v>OK.</v>
      </c>
      <c r="U108" s="96" t="str">
        <f t="shared" si="23"/>
        <v>OK.</v>
      </c>
      <c r="V108" s="96" t="str">
        <f t="shared" si="23"/>
        <v>OK.</v>
      </c>
      <c r="W108" s="96" t="str">
        <f t="shared" si="23"/>
        <v>OK.</v>
      </c>
      <c r="X108" s="96" t="str">
        <f t="shared" si="23"/>
        <v>OK.</v>
      </c>
      <c r="Y108" s="96" t="str">
        <f t="shared" si="23"/>
        <v>OK.</v>
      </c>
      <c r="Z108" s="96" t="str">
        <f t="shared" si="23"/>
        <v>OK.</v>
      </c>
      <c r="AA108" s="96" t="str">
        <f t="shared" si="23"/>
        <v>OK.</v>
      </c>
      <c r="AB108" s="96" t="str">
        <f t="shared" si="23"/>
        <v>OK.</v>
      </c>
      <c r="AC108" s="96" t="str">
        <f t="shared" si="23"/>
        <v>OK.</v>
      </c>
      <c r="AD108" s="96" t="str">
        <f t="shared" si="23"/>
        <v>OK.</v>
      </c>
      <c r="AE108" s="96" t="str">
        <f t="shared" si="23"/>
        <v>OK.</v>
      </c>
      <c r="AF108" s="96" t="str">
        <f t="shared" si="23"/>
        <v>OK.</v>
      </c>
      <c r="AG108" s="96" t="str">
        <f t="shared" si="23"/>
        <v>OK.</v>
      </c>
    </row>
    <row r="109" spans="2:33" ht="14.25" outlineLevel="1">
      <c r="B109" s="101"/>
      <c r="C109" s="101"/>
      <c r="D109" s="101"/>
      <c r="E109" s="101"/>
      <c r="F109" s="101"/>
      <c r="G109" s="101"/>
      <c r="H109" s="101"/>
      <c r="I109" s="101"/>
      <c r="J109" s="101"/>
      <c r="K109" s="101"/>
      <c r="L109" s="101"/>
      <c r="M109" s="101"/>
      <c r="N109" s="101"/>
      <c r="O109" s="101"/>
      <c r="P109" s="101"/>
      <c r="Q109" s="101"/>
      <c r="R109" s="101"/>
      <c r="S109" s="101"/>
      <c r="T109" s="101"/>
      <c r="U109" s="101"/>
      <c r="V109" s="101"/>
      <c r="W109" s="101"/>
      <c r="X109" s="101"/>
      <c r="Y109" s="101"/>
      <c r="Z109" s="101"/>
      <c r="AA109" s="101"/>
      <c r="AB109" s="101"/>
      <c r="AC109" s="101"/>
      <c r="AD109" s="101"/>
      <c r="AE109" s="101"/>
      <c r="AF109" s="101"/>
      <c r="AG109" s="101"/>
    </row>
    <row r="110" spans="2:33" ht="33.75" outlineLevel="1">
      <c r="B110" s="100" t="s">
        <v>382</v>
      </c>
      <c r="C110" s="96" t="str">
        <f>+IF(C7&lt;C8,"Za wysokie","OK.")</f>
        <v>OK.</v>
      </c>
      <c r="D110" s="96" t="str">
        <f aca="true" t="shared" si="24" ref="D110:AG111">+IF(D7&lt;D8,"Za wysokie","OK.")</f>
        <v>OK.</v>
      </c>
      <c r="E110" s="96" t="str">
        <f t="shared" si="24"/>
        <v>OK.</v>
      </c>
      <c r="F110" s="96" t="str">
        <f t="shared" si="24"/>
        <v>OK.</v>
      </c>
      <c r="G110" s="96" t="str">
        <f t="shared" si="24"/>
        <v>OK.</v>
      </c>
      <c r="H110" s="96" t="str">
        <f t="shared" si="24"/>
        <v>OK.</v>
      </c>
      <c r="I110" s="96" t="str">
        <f t="shared" si="24"/>
        <v>OK.</v>
      </c>
      <c r="J110" s="96" t="str">
        <f t="shared" si="24"/>
        <v>OK.</v>
      </c>
      <c r="K110" s="96" t="str">
        <f t="shared" si="24"/>
        <v>OK.</v>
      </c>
      <c r="L110" s="96" t="str">
        <f t="shared" si="24"/>
        <v>OK.</v>
      </c>
      <c r="M110" s="96" t="str">
        <f t="shared" si="24"/>
        <v>OK.</v>
      </c>
      <c r="N110" s="96" t="str">
        <f t="shared" si="24"/>
        <v>OK.</v>
      </c>
      <c r="O110" s="96" t="str">
        <f t="shared" si="24"/>
        <v>OK.</v>
      </c>
      <c r="P110" s="96" t="str">
        <f t="shared" si="24"/>
        <v>OK.</v>
      </c>
      <c r="Q110" s="96" t="str">
        <f t="shared" si="24"/>
        <v>OK.</v>
      </c>
      <c r="R110" s="96" t="str">
        <f t="shared" si="24"/>
        <v>OK.</v>
      </c>
      <c r="S110" s="96" t="str">
        <f t="shared" si="24"/>
        <v>OK.</v>
      </c>
      <c r="T110" s="96" t="str">
        <f t="shared" si="24"/>
        <v>OK.</v>
      </c>
      <c r="U110" s="96" t="str">
        <f t="shared" si="24"/>
        <v>OK.</v>
      </c>
      <c r="V110" s="96" t="str">
        <f t="shared" si="24"/>
        <v>OK.</v>
      </c>
      <c r="W110" s="96" t="str">
        <f t="shared" si="24"/>
        <v>OK.</v>
      </c>
      <c r="X110" s="96" t="str">
        <f t="shared" si="24"/>
        <v>OK.</v>
      </c>
      <c r="Y110" s="96" t="str">
        <f t="shared" si="24"/>
        <v>OK.</v>
      </c>
      <c r="Z110" s="96" t="str">
        <f t="shared" si="24"/>
        <v>OK.</v>
      </c>
      <c r="AA110" s="96" t="str">
        <f t="shared" si="24"/>
        <v>OK.</v>
      </c>
      <c r="AB110" s="96" t="str">
        <f t="shared" si="24"/>
        <v>OK.</v>
      </c>
      <c r="AC110" s="96" t="str">
        <f t="shared" si="24"/>
        <v>OK.</v>
      </c>
      <c r="AD110" s="96" t="str">
        <f t="shared" si="24"/>
        <v>OK.</v>
      </c>
      <c r="AE110" s="96" t="str">
        <f t="shared" si="24"/>
        <v>OK.</v>
      </c>
      <c r="AF110" s="96" t="str">
        <f t="shared" si="24"/>
        <v>OK.</v>
      </c>
      <c r="AG110" s="96" t="str">
        <f t="shared" si="24"/>
        <v>OK.</v>
      </c>
    </row>
    <row r="111" spans="1:33" s="156" customFormat="1" ht="33.75" outlineLevel="1">
      <c r="A111" s="1"/>
      <c r="B111" s="100" t="s">
        <v>385</v>
      </c>
      <c r="C111" s="96" t="str">
        <f>+IF(C8&lt;C9,"Za wysokie","OK.")</f>
        <v>OK.</v>
      </c>
      <c r="D111" s="96" t="str">
        <f t="shared" si="24"/>
        <v>OK.</v>
      </c>
      <c r="E111" s="96" t="str">
        <f t="shared" si="24"/>
        <v>OK.</v>
      </c>
      <c r="F111" s="96" t="str">
        <f t="shared" si="24"/>
        <v>OK.</v>
      </c>
      <c r="G111" s="96" t="str">
        <f t="shared" si="24"/>
        <v>OK.</v>
      </c>
      <c r="H111" s="96" t="str">
        <f t="shared" si="24"/>
        <v>OK.</v>
      </c>
      <c r="I111" s="96" t="str">
        <f t="shared" si="24"/>
        <v>OK.</v>
      </c>
      <c r="J111" s="96" t="str">
        <f t="shared" si="24"/>
        <v>OK.</v>
      </c>
      <c r="K111" s="96" t="str">
        <f t="shared" si="24"/>
        <v>OK.</v>
      </c>
      <c r="L111" s="96" t="str">
        <f t="shared" si="24"/>
        <v>OK.</v>
      </c>
      <c r="M111" s="96" t="str">
        <f t="shared" si="24"/>
        <v>OK.</v>
      </c>
      <c r="N111" s="96" t="str">
        <f t="shared" si="24"/>
        <v>OK.</v>
      </c>
      <c r="O111" s="96" t="str">
        <f t="shared" si="24"/>
        <v>OK.</v>
      </c>
      <c r="P111" s="96" t="str">
        <f t="shared" si="24"/>
        <v>OK.</v>
      </c>
      <c r="Q111" s="96" t="str">
        <f t="shared" si="24"/>
        <v>OK.</v>
      </c>
      <c r="R111" s="96" t="str">
        <f t="shared" si="24"/>
        <v>OK.</v>
      </c>
      <c r="S111" s="96" t="str">
        <f t="shared" si="24"/>
        <v>OK.</v>
      </c>
      <c r="T111" s="96" t="str">
        <f t="shared" si="24"/>
        <v>OK.</v>
      </c>
      <c r="U111" s="96" t="str">
        <f t="shared" si="24"/>
        <v>OK.</v>
      </c>
      <c r="V111" s="96" t="str">
        <f t="shared" si="24"/>
        <v>OK.</v>
      </c>
      <c r="W111" s="96" t="str">
        <f t="shared" si="24"/>
        <v>OK.</v>
      </c>
      <c r="X111" s="96" t="str">
        <f t="shared" si="24"/>
        <v>OK.</v>
      </c>
      <c r="Y111" s="96" t="str">
        <f t="shared" si="24"/>
        <v>OK.</v>
      </c>
      <c r="Z111" s="96" t="str">
        <f t="shared" si="24"/>
        <v>OK.</v>
      </c>
      <c r="AA111" s="96" t="str">
        <f t="shared" si="24"/>
        <v>OK.</v>
      </c>
      <c r="AB111" s="96" t="str">
        <f t="shared" si="24"/>
        <v>OK.</v>
      </c>
      <c r="AC111" s="96" t="str">
        <f t="shared" si="24"/>
        <v>OK.</v>
      </c>
      <c r="AD111" s="96" t="str">
        <f t="shared" si="24"/>
        <v>OK.</v>
      </c>
      <c r="AE111" s="96" t="str">
        <f t="shared" si="24"/>
        <v>OK.</v>
      </c>
      <c r="AF111" s="96" t="str">
        <f t="shared" si="24"/>
        <v>OK.</v>
      </c>
      <c r="AG111" s="96" t="str">
        <f t="shared" si="24"/>
        <v>OK.</v>
      </c>
    </row>
    <row r="112" spans="2:33" ht="33.75" outlineLevel="1">
      <c r="B112" s="100" t="s">
        <v>383</v>
      </c>
      <c r="C112" s="96" t="str">
        <f>+IF(C10&lt;C12,"Za wysokie","OK.")</f>
        <v>OK.</v>
      </c>
      <c r="D112" s="96" t="str">
        <f aca="true" t="shared" si="25" ref="D112:AG112">+IF(D10&lt;D12,"Za wysokie","OK.")</f>
        <v>OK.</v>
      </c>
      <c r="E112" s="96" t="str">
        <f t="shared" si="25"/>
        <v>OK.</v>
      </c>
      <c r="F112" s="96" t="str">
        <f t="shared" si="25"/>
        <v>OK.</v>
      </c>
      <c r="G112" s="96" t="str">
        <f t="shared" si="25"/>
        <v>OK.</v>
      </c>
      <c r="H112" s="96" t="str">
        <f t="shared" si="25"/>
        <v>OK.</v>
      </c>
      <c r="I112" s="96" t="str">
        <f t="shared" si="25"/>
        <v>OK.</v>
      </c>
      <c r="J112" s="96" t="str">
        <f t="shared" si="25"/>
        <v>OK.</v>
      </c>
      <c r="K112" s="96" t="str">
        <f t="shared" si="25"/>
        <v>OK.</v>
      </c>
      <c r="L112" s="96" t="str">
        <f t="shared" si="25"/>
        <v>OK.</v>
      </c>
      <c r="M112" s="96" t="str">
        <f t="shared" si="25"/>
        <v>OK.</v>
      </c>
      <c r="N112" s="96" t="str">
        <f t="shared" si="25"/>
        <v>OK.</v>
      </c>
      <c r="O112" s="96" t="str">
        <f t="shared" si="25"/>
        <v>OK.</v>
      </c>
      <c r="P112" s="96" t="str">
        <f t="shared" si="25"/>
        <v>OK.</v>
      </c>
      <c r="Q112" s="96" t="str">
        <f t="shared" si="25"/>
        <v>OK.</v>
      </c>
      <c r="R112" s="96" t="str">
        <f t="shared" si="25"/>
        <v>OK.</v>
      </c>
      <c r="S112" s="96" t="str">
        <f t="shared" si="25"/>
        <v>OK.</v>
      </c>
      <c r="T112" s="96" t="str">
        <f t="shared" si="25"/>
        <v>OK.</v>
      </c>
      <c r="U112" s="96" t="str">
        <f t="shared" si="25"/>
        <v>OK.</v>
      </c>
      <c r="V112" s="96" t="str">
        <f t="shared" si="25"/>
        <v>OK.</v>
      </c>
      <c r="W112" s="96" t="str">
        <f t="shared" si="25"/>
        <v>OK.</v>
      </c>
      <c r="X112" s="96" t="str">
        <f t="shared" si="25"/>
        <v>OK.</v>
      </c>
      <c r="Y112" s="96" t="str">
        <f t="shared" si="25"/>
        <v>OK.</v>
      </c>
      <c r="Z112" s="96" t="str">
        <f t="shared" si="25"/>
        <v>OK.</v>
      </c>
      <c r="AA112" s="96" t="str">
        <f t="shared" si="25"/>
        <v>OK.</v>
      </c>
      <c r="AB112" s="96" t="str">
        <f t="shared" si="25"/>
        <v>OK.</v>
      </c>
      <c r="AC112" s="96" t="str">
        <f t="shared" si="25"/>
        <v>OK.</v>
      </c>
      <c r="AD112" s="96" t="str">
        <f t="shared" si="25"/>
        <v>OK.</v>
      </c>
      <c r="AE112" s="96" t="str">
        <f t="shared" si="25"/>
        <v>OK.</v>
      </c>
      <c r="AF112" s="96" t="str">
        <f t="shared" si="25"/>
        <v>OK.</v>
      </c>
      <c r="AG112" s="96" t="str">
        <f t="shared" si="25"/>
        <v>OK.</v>
      </c>
    </row>
    <row r="113" spans="1:33" s="156" customFormat="1" ht="33.75" outlineLevel="1">
      <c r="A113" s="1"/>
      <c r="B113" s="100" t="s">
        <v>384</v>
      </c>
      <c r="C113" s="96" t="str">
        <f>+IF(C12&lt;C13,"Za wysokie","OK.")</f>
        <v>OK.</v>
      </c>
      <c r="D113" s="96" t="str">
        <f aca="true" t="shared" si="26" ref="D113:AG113">+IF(D12&lt;D13,"Za wysokie","OK.")</f>
        <v>OK.</v>
      </c>
      <c r="E113" s="96" t="str">
        <f t="shared" si="26"/>
        <v>OK.</v>
      </c>
      <c r="F113" s="96" t="str">
        <f t="shared" si="26"/>
        <v>OK.</v>
      </c>
      <c r="G113" s="96" t="str">
        <f t="shared" si="26"/>
        <v>OK.</v>
      </c>
      <c r="H113" s="96" t="str">
        <f t="shared" si="26"/>
        <v>OK.</v>
      </c>
      <c r="I113" s="96" t="str">
        <f t="shared" si="26"/>
        <v>OK.</v>
      </c>
      <c r="J113" s="96" t="str">
        <f t="shared" si="26"/>
        <v>OK.</v>
      </c>
      <c r="K113" s="96" t="str">
        <f t="shared" si="26"/>
        <v>OK.</v>
      </c>
      <c r="L113" s="96" t="str">
        <f t="shared" si="26"/>
        <v>OK.</v>
      </c>
      <c r="M113" s="96" t="str">
        <f t="shared" si="26"/>
        <v>OK.</v>
      </c>
      <c r="N113" s="96" t="str">
        <f t="shared" si="26"/>
        <v>OK.</v>
      </c>
      <c r="O113" s="96" t="str">
        <f t="shared" si="26"/>
        <v>OK.</v>
      </c>
      <c r="P113" s="96" t="str">
        <f t="shared" si="26"/>
        <v>OK.</v>
      </c>
      <c r="Q113" s="96" t="str">
        <f t="shared" si="26"/>
        <v>OK.</v>
      </c>
      <c r="R113" s="96" t="str">
        <f t="shared" si="26"/>
        <v>OK.</v>
      </c>
      <c r="S113" s="96" t="str">
        <f t="shared" si="26"/>
        <v>OK.</v>
      </c>
      <c r="T113" s="96" t="str">
        <f t="shared" si="26"/>
        <v>OK.</v>
      </c>
      <c r="U113" s="96" t="str">
        <f t="shared" si="26"/>
        <v>OK.</v>
      </c>
      <c r="V113" s="96" t="str">
        <f t="shared" si="26"/>
        <v>OK.</v>
      </c>
      <c r="W113" s="96" t="str">
        <f t="shared" si="26"/>
        <v>OK.</v>
      </c>
      <c r="X113" s="96" t="str">
        <f t="shared" si="26"/>
        <v>OK.</v>
      </c>
      <c r="Y113" s="96" t="str">
        <f t="shared" si="26"/>
        <v>OK.</v>
      </c>
      <c r="Z113" s="96" t="str">
        <f t="shared" si="26"/>
        <v>OK.</v>
      </c>
      <c r="AA113" s="96" t="str">
        <f t="shared" si="26"/>
        <v>OK.</v>
      </c>
      <c r="AB113" s="96" t="str">
        <f t="shared" si="26"/>
        <v>OK.</v>
      </c>
      <c r="AC113" s="96" t="str">
        <f t="shared" si="26"/>
        <v>OK.</v>
      </c>
      <c r="AD113" s="96" t="str">
        <f t="shared" si="26"/>
        <v>OK.</v>
      </c>
      <c r="AE113" s="96" t="str">
        <f t="shared" si="26"/>
        <v>OK.</v>
      </c>
      <c r="AF113" s="96" t="str">
        <f t="shared" si="26"/>
        <v>OK.</v>
      </c>
      <c r="AG113" s="96" t="str">
        <f t="shared" si="26"/>
        <v>OK.</v>
      </c>
    </row>
    <row r="114" spans="1:255" s="156" customFormat="1" ht="22.5" outlineLevel="1">
      <c r="A114" s="1"/>
      <c r="B114" s="100" t="s">
        <v>241</v>
      </c>
      <c r="C114" s="96" t="str">
        <f aca="true" t="shared" si="27" ref="C114:AG114">+IF(C10&lt;(C11+C13),"Za wysokie","OK.")</f>
        <v>OK.</v>
      </c>
      <c r="D114" s="96" t="str">
        <f t="shared" si="27"/>
        <v>OK.</v>
      </c>
      <c r="E114" s="96" t="str">
        <f t="shared" si="27"/>
        <v>OK.</v>
      </c>
      <c r="F114" s="96" t="str">
        <f t="shared" si="27"/>
        <v>OK.</v>
      </c>
      <c r="G114" s="96" t="str">
        <f t="shared" si="27"/>
        <v>OK.</v>
      </c>
      <c r="H114" s="96" t="str">
        <f t="shared" si="27"/>
        <v>OK.</v>
      </c>
      <c r="I114" s="96" t="str">
        <f t="shared" si="27"/>
        <v>OK.</v>
      </c>
      <c r="J114" s="96" t="str">
        <f t="shared" si="27"/>
        <v>OK.</v>
      </c>
      <c r="K114" s="96" t="str">
        <f t="shared" si="27"/>
        <v>OK.</v>
      </c>
      <c r="L114" s="96" t="str">
        <f t="shared" si="27"/>
        <v>OK.</v>
      </c>
      <c r="M114" s="96" t="str">
        <f t="shared" si="27"/>
        <v>OK.</v>
      </c>
      <c r="N114" s="96" t="str">
        <f t="shared" si="27"/>
        <v>OK.</v>
      </c>
      <c r="O114" s="96" t="str">
        <f t="shared" si="27"/>
        <v>OK.</v>
      </c>
      <c r="P114" s="96" t="str">
        <f t="shared" si="27"/>
        <v>OK.</v>
      </c>
      <c r="Q114" s="96" t="str">
        <f t="shared" si="27"/>
        <v>OK.</v>
      </c>
      <c r="R114" s="96" t="str">
        <f t="shared" si="27"/>
        <v>OK.</v>
      </c>
      <c r="S114" s="96" t="str">
        <f t="shared" si="27"/>
        <v>OK.</v>
      </c>
      <c r="T114" s="96" t="str">
        <f t="shared" si="27"/>
        <v>OK.</v>
      </c>
      <c r="U114" s="96" t="str">
        <f t="shared" si="27"/>
        <v>OK.</v>
      </c>
      <c r="V114" s="96" t="str">
        <f t="shared" si="27"/>
        <v>OK.</v>
      </c>
      <c r="W114" s="96" t="str">
        <f t="shared" si="27"/>
        <v>OK.</v>
      </c>
      <c r="X114" s="96" t="str">
        <f t="shared" si="27"/>
        <v>OK.</v>
      </c>
      <c r="Y114" s="96" t="str">
        <f t="shared" si="27"/>
        <v>OK.</v>
      </c>
      <c r="Z114" s="96" t="str">
        <f t="shared" si="27"/>
        <v>OK.</v>
      </c>
      <c r="AA114" s="96" t="str">
        <f t="shared" si="27"/>
        <v>OK.</v>
      </c>
      <c r="AB114" s="96" t="str">
        <f t="shared" si="27"/>
        <v>OK.</v>
      </c>
      <c r="AC114" s="96" t="str">
        <f t="shared" si="27"/>
        <v>OK.</v>
      </c>
      <c r="AD114" s="96" t="str">
        <f t="shared" si="27"/>
        <v>OK.</v>
      </c>
      <c r="AE114" s="96" t="str">
        <f t="shared" si="27"/>
        <v>OK.</v>
      </c>
      <c r="AF114" s="96" t="str">
        <f t="shared" si="27"/>
        <v>OK.</v>
      </c>
      <c r="AG114" s="96" t="str">
        <f t="shared" si="27"/>
        <v>OK.</v>
      </c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  <c r="IU114"/>
    </row>
    <row r="115" spans="2:33" ht="33.75" outlineLevel="1">
      <c r="B115" s="100" t="s">
        <v>155</v>
      </c>
      <c r="C115" s="96" t="str">
        <f aca="true" t="shared" si="28" ref="C115:AG115">+IF(C16&lt;C20,"Za wysokie","OK.")</f>
        <v>OK.</v>
      </c>
      <c r="D115" s="96" t="str">
        <f t="shared" si="28"/>
        <v>OK.</v>
      </c>
      <c r="E115" s="96" t="str">
        <f t="shared" si="28"/>
        <v>OK.</v>
      </c>
      <c r="F115" s="96" t="str">
        <f t="shared" si="28"/>
        <v>OK.</v>
      </c>
      <c r="G115" s="96" t="str">
        <f t="shared" si="28"/>
        <v>OK.</v>
      </c>
      <c r="H115" s="96" t="str">
        <f t="shared" si="28"/>
        <v>OK.</v>
      </c>
      <c r="I115" s="96" t="str">
        <f t="shared" si="28"/>
        <v>OK.</v>
      </c>
      <c r="J115" s="96" t="str">
        <f t="shared" si="28"/>
        <v>OK.</v>
      </c>
      <c r="K115" s="96" t="str">
        <f t="shared" si="28"/>
        <v>OK.</v>
      </c>
      <c r="L115" s="96" t="str">
        <f t="shared" si="28"/>
        <v>OK.</v>
      </c>
      <c r="M115" s="96" t="str">
        <f t="shared" si="28"/>
        <v>OK.</v>
      </c>
      <c r="N115" s="96" t="str">
        <f t="shared" si="28"/>
        <v>OK.</v>
      </c>
      <c r="O115" s="96" t="str">
        <f t="shared" si="28"/>
        <v>OK.</v>
      </c>
      <c r="P115" s="96" t="str">
        <f t="shared" si="28"/>
        <v>OK.</v>
      </c>
      <c r="Q115" s="96" t="str">
        <f t="shared" si="28"/>
        <v>OK.</v>
      </c>
      <c r="R115" s="96" t="str">
        <f t="shared" si="28"/>
        <v>OK.</v>
      </c>
      <c r="S115" s="96" t="str">
        <f t="shared" si="28"/>
        <v>OK.</v>
      </c>
      <c r="T115" s="96" t="str">
        <f t="shared" si="28"/>
        <v>OK.</v>
      </c>
      <c r="U115" s="96" t="str">
        <f t="shared" si="28"/>
        <v>OK.</v>
      </c>
      <c r="V115" s="96" t="str">
        <f t="shared" si="28"/>
        <v>OK.</v>
      </c>
      <c r="W115" s="96" t="str">
        <f t="shared" si="28"/>
        <v>OK.</v>
      </c>
      <c r="X115" s="96" t="str">
        <f t="shared" si="28"/>
        <v>OK.</v>
      </c>
      <c r="Y115" s="96" t="str">
        <f t="shared" si="28"/>
        <v>OK.</v>
      </c>
      <c r="Z115" s="96" t="str">
        <f t="shared" si="28"/>
        <v>OK.</v>
      </c>
      <c r="AA115" s="96" t="str">
        <f t="shared" si="28"/>
        <v>OK.</v>
      </c>
      <c r="AB115" s="96" t="str">
        <f t="shared" si="28"/>
        <v>OK.</v>
      </c>
      <c r="AC115" s="96" t="str">
        <f t="shared" si="28"/>
        <v>OK.</v>
      </c>
      <c r="AD115" s="96" t="str">
        <f t="shared" si="28"/>
        <v>OK.</v>
      </c>
      <c r="AE115" s="96" t="str">
        <f t="shared" si="28"/>
        <v>OK.</v>
      </c>
      <c r="AF115" s="96" t="str">
        <f t="shared" si="28"/>
        <v>OK.</v>
      </c>
      <c r="AG115" s="96" t="str">
        <f t="shared" si="28"/>
        <v>OK.</v>
      </c>
    </row>
    <row r="116" spans="1:33" s="156" customFormat="1" ht="33.75" outlineLevel="1">
      <c r="A116" s="1"/>
      <c r="B116" s="100" t="s">
        <v>381</v>
      </c>
      <c r="C116" s="96" t="str">
        <f>+IF(C20&lt;C21,"Za wysokie","OK.")</f>
        <v>OK.</v>
      </c>
      <c r="D116" s="96" t="str">
        <f aca="true" t="shared" si="29" ref="D116:AG116">+IF(D20&lt;D21,"Za wysokie","OK.")</f>
        <v>OK.</v>
      </c>
      <c r="E116" s="96" t="str">
        <f t="shared" si="29"/>
        <v>OK.</v>
      </c>
      <c r="F116" s="96" t="str">
        <f t="shared" si="29"/>
        <v>OK.</v>
      </c>
      <c r="G116" s="96" t="str">
        <f t="shared" si="29"/>
        <v>OK.</v>
      </c>
      <c r="H116" s="96" t="str">
        <f t="shared" si="29"/>
        <v>OK.</v>
      </c>
      <c r="I116" s="96" t="str">
        <f t="shared" si="29"/>
        <v>OK.</v>
      </c>
      <c r="J116" s="96" t="str">
        <f t="shared" si="29"/>
        <v>OK.</v>
      </c>
      <c r="K116" s="96" t="str">
        <f t="shared" si="29"/>
        <v>OK.</v>
      </c>
      <c r="L116" s="96" t="str">
        <f t="shared" si="29"/>
        <v>OK.</v>
      </c>
      <c r="M116" s="96" t="str">
        <f t="shared" si="29"/>
        <v>OK.</v>
      </c>
      <c r="N116" s="96" t="str">
        <f t="shared" si="29"/>
        <v>OK.</v>
      </c>
      <c r="O116" s="96" t="str">
        <f t="shared" si="29"/>
        <v>OK.</v>
      </c>
      <c r="P116" s="96" t="str">
        <f t="shared" si="29"/>
        <v>OK.</v>
      </c>
      <c r="Q116" s="96" t="str">
        <f t="shared" si="29"/>
        <v>OK.</v>
      </c>
      <c r="R116" s="96" t="str">
        <f t="shared" si="29"/>
        <v>OK.</v>
      </c>
      <c r="S116" s="96" t="str">
        <f t="shared" si="29"/>
        <v>OK.</v>
      </c>
      <c r="T116" s="96" t="str">
        <f t="shared" si="29"/>
        <v>OK.</v>
      </c>
      <c r="U116" s="96" t="str">
        <f t="shared" si="29"/>
        <v>OK.</v>
      </c>
      <c r="V116" s="96" t="str">
        <f t="shared" si="29"/>
        <v>OK.</v>
      </c>
      <c r="W116" s="96" t="str">
        <f t="shared" si="29"/>
        <v>OK.</v>
      </c>
      <c r="X116" s="96" t="str">
        <f t="shared" si="29"/>
        <v>OK.</v>
      </c>
      <c r="Y116" s="96" t="str">
        <f t="shared" si="29"/>
        <v>OK.</v>
      </c>
      <c r="Z116" s="96" t="str">
        <f t="shared" si="29"/>
        <v>OK.</v>
      </c>
      <c r="AA116" s="96" t="str">
        <f t="shared" si="29"/>
        <v>OK.</v>
      </c>
      <c r="AB116" s="96" t="str">
        <f t="shared" si="29"/>
        <v>OK.</v>
      </c>
      <c r="AC116" s="96" t="str">
        <f t="shared" si="29"/>
        <v>OK.</v>
      </c>
      <c r="AD116" s="96" t="str">
        <f t="shared" si="29"/>
        <v>OK.</v>
      </c>
      <c r="AE116" s="96" t="str">
        <f t="shared" si="29"/>
        <v>OK.</v>
      </c>
      <c r="AF116" s="96" t="str">
        <f t="shared" si="29"/>
        <v>OK.</v>
      </c>
      <c r="AG116" s="96" t="str">
        <f t="shared" si="29"/>
        <v>OK.</v>
      </c>
    </row>
    <row r="117" spans="2:33" ht="33.75" outlineLevel="1">
      <c r="B117" s="227" t="s">
        <v>151</v>
      </c>
      <c r="C117" s="96" t="str">
        <f aca="true" t="shared" si="30" ref="C117:AG117">+IF(C24&lt;C25,"Za wysokie","OK.")</f>
        <v>OK.</v>
      </c>
      <c r="D117" s="96" t="str">
        <f t="shared" si="30"/>
        <v>OK.</v>
      </c>
      <c r="E117" s="96" t="str">
        <f t="shared" si="30"/>
        <v>OK.</v>
      </c>
      <c r="F117" s="96" t="str">
        <f t="shared" si="30"/>
        <v>OK.</v>
      </c>
      <c r="G117" s="96" t="str">
        <f t="shared" si="30"/>
        <v>OK.</v>
      </c>
      <c r="H117" s="96" t="str">
        <f t="shared" si="30"/>
        <v>OK.</v>
      </c>
      <c r="I117" s="96" t="str">
        <f t="shared" si="30"/>
        <v>OK.</v>
      </c>
      <c r="J117" s="96" t="str">
        <f t="shared" si="30"/>
        <v>OK.</v>
      </c>
      <c r="K117" s="96" t="str">
        <f t="shared" si="30"/>
        <v>OK.</v>
      </c>
      <c r="L117" s="96" t="str">
        <f t="shared" si="30"/>
        <v>OK.</v>
      </c>
      <c r="M117" s="96" t="str">
        <f t="shared" si="30"/>
        <v>OK.</v>
      </c>
      <c r="N117" s="96" t="str">
        <f t="shared" si="30"/>
        <v>OK.</v>
      </c>
      <c r="O117" s="96" t="str">
        <f t="shared" si="30"/>
        <v>OK.</v>
      </c>
      <c r="P117" s="96" t="str">
        <f t="shared" si="30"/>
        <v>OK.</v>
      </c>
      <c r="Q117" s="96" t="str">
        <f t="shared" si="30"/>
        <v>OK.</v>
      </c>
      <c r="R117" s="96" t="str">
        <f t="shared" si="30"/>
        <v>OK.</v>
      </c>
      <c r="S117" s="96" t="str">
        <f t="shared" si="30"/>
        <v>OK.</v>
      </c>
      <c r="T117" s="96" t="str">
        <f t="shared" si="30"/>
        <v>OK.</v>
      </c>
      <c r="U117" s="96" t="str">
        <f t="shared" si="30"/>
        <v>OK.</v>
      </c>
      <c r="V117" s="96" t="str">
        <f t="shared" si="30"/>
        <v>OK.</v>
      </c>
      <c r="W117" s="96" t="str">
        <f t="shared" si="30"/>
        <v>OK.</v>
      </c>
      <c r="X117" s="96" t="str">
        <f t="shared" si="30"/>
        <v>OK.</v>
      </c>
      <c r="Y117" s="96" t="str">
        <f t="shared" si="30"/>
        <v>OK.</v>
      </c>
      <c r="Z117" s="96" t="str">
        <f t="shared" si="30"/>
        <v>OK.</v>
      </c>
      <c r="AA117" s="96" t="str">
        <f t="shared" si="30"/>
        <v>OK.</v>
      </c>
      <c r="AB117" s="96" t="str">
        <f t="shared" si="30"/>
        <v>OK.</v>
      </c>
      <c r="AC117" s="96" t="str">
        <f t="shared" si="30"/>
        <v>OK.</v>
      </c>
      <c r="AD117" s="96" t="str">
        <f t="shared" si="30"/>
        <v>OK.</v>
      </c>
      <c r="AE117" s="96" t="str">
        <f t="shared" si="30"/>
        <v>OK.</v>
      </c>
      <c r="AF117" s="96" t="str">
        <f t="shared" si="30"/>
        <v>OK.</v>
      </c>
      <c r="AG117" s="96" t="str">
        <f t="shared" si="30"/>
        <v>OK.</v>
      </c>
    </row>
    <row r="118" spans="1:33" s="156" customFormat="1" ht="45" outlineLevel="1">
      <c r="A118" s="1"/>
      <c r="B118" s="102" t="s">
        <v>380</v>
      </c>
      <c r="C118" s="103" t="str">
        <f aca="true" t="shared" si="31" ref="C118:AG118">+IF(C25&lt;C26,"Za wysokie","OK.")</f>
        <v>OK.</v>
      </c>
      <c r="D118" s="103" t="str">
        <f t="shared" si="31"/>
        <v>OK.</v>
      </c>
      <c r="E118" s="103" t="str">
        <f t="shared" si="31"/>
        <v>OK.</v>
      </c>
      <c r="F118" s="103" t="str">
        <f t="shared" si="31"/>
        <v>OK.</v>
      </c>
      <c r="G118" s="103" t="str">
        <f t="shared" si="31"/>
        <v>OK.</v>
      </c>
      <c r="H118" s="103" t="str">
        <f t="shared" si="31"/>
        <v>OK.</v>
      </c>
      <c r="I118" s="103" t="str">
        <f t="shared" si="31"/>
        <v>OK.</v>
      </c>
      <c r="J118" s="103" t="str">
        <f t="shared" si="31"/>
        <v>OK.</v>
      </c>
      <c r="K118" s="103" t="str">
        <f t="shared" si="31"/>
        <v>OK.</v>
      </c>
      <c r="L118" s="103" t="str">
        <f t="shared" si="31"/>
        <v>OK.</v>
      </c>
      <c r="M118" s="103" t="str">
        <f t="shared" si="31"/>
        <v>OK.</v>
      </c>
      <c r="N118" s="103" t="str">
        <f t="shared" si="31"/>
        <v>OK.</v>
      </c>
      <c r="O118" s="103" t="str">
        <f t="shared" si="31"/>
        <v>OK.</v>
      </c>
      <c r="P118" s="103" t="str">
        <f t="shared" si="31"/>
        <v>OK.</v>
      </c>
      <c r="Q118" s="103" t="str">
        <f t="shared" si="31"/>
        <v>OK.</v>
      </c>
      <c r="R118" s="103" t="str">
        <f t="shared" si="31"/>
        <v>OK.</v>
      </c>
      <c r="S118" s="103" t="str">
        <f t="shared" si="31"/>
        <v>OK.</v>
      </c>
      <c r="T118" s="103" t="str">
        <f t="shared" si="31"/>
        <v>OK.</v>
      </c>
      <c r="U118" s="103" t="str">
        <f t="shared" si="31"/>
        <v>OK.</v>
      </c>
      <c r="V118" s="103" t="str">
        <f t="shared" si="31"/>
        <v>OK.</v>
      </c>
      <c r="W118" s="103" t="str">
        <f t="shared" si="31"/>
        <v>OK.</v>
      </c>
      <c r="X118" s="103" t="str">
        <f t="shared" si="31"/>
        <v>OK.</v>
      </c>
      <c r="Y118" s="103" t="str">
        <f t="shared" si="31"/>
        <v>OK.</v>
      </c>
      <c r="Z118" s="103" t="str">
        <f t="shared" si="31"/>
        <v>OK.</v>
      </c>
      <c r="AA118" s="103" t="str">
        <f t="shared" si="31"/>
        <v>OK.</v>
      </c>
      <c r="AB118" s="103" t="str">
        <f t="shared" si="31"/>
        <v>OK.</v>
      </c>
      <c r="AC118" s="103" t="str">
        <f t="shared" si="31"/>
        <v>OK.</v>
      </c>
      <c r="AD118" s="103" t="str">
        <f t="shared" si="31"/>
        <v>OK.</v>
      </c>
      <c r="AE118" s="103" t="str">
        <f t="shared" si="31"/>
        <v>OK.</v>
      </c>
      <c r="AF118" s="103" t="str">
        <f t="shared" si="31"/>
        <v>OK.</v>
      </c>
      <c r="AG118" s="103" t="str">
        <f t="shared" si="31"/>
        <v>OK.</v>
      </c>
    </row>
    <row r="119" spans="1:33" ht="14.25" outlineLevel="1">
      <c r="A119" s="157"/>
      <c r="B119" s="159" t="s">
        <v>205</v>
      </c>
      <c r="C119" s="157"/>
      <c r="D119" s="157"/>
      <c r="E119" s="157"/>
      <c r="F119" s="157"/>
      <c r="G119" s="157"/>
      <c r="H119" s="157"/>
      <c r="I119" s="157"/>
      <c r="J119" s="157"/>
      <c r="K119" s="157"/>
      <c r="L119" s="157"/>
      <c r="M119" s="157"/>
      <c r="N119" s="157"/>
      <c r="O119" s="157"/>
      <c r="P119" s="157"/>
      <c r="Q119" s="157"/>
      <c r="R119" s="157"/>
      <c r="S119" s="157"/>
      <c r="T119" s="157"/>
      <c r="U119" s="157"/>
      <c r="V119" s="157"/>
      <c r="W119" s="157"/>
      <c r="X119" s="157"/>
      <c r="Y119" s="157"/>
      <c r="Z119" s="157"/>
      <c r="AA119" s="157"/>
      <c r="AB119" s="157"/>
      <c r="AC119" s="157"/>
      <c r="AD119" s="157"/>
      <c r="AE119" s="157"/>
      <c r="AF119" s="157"/>
      <c r="AG119" s="157"/>
    </row>
    <row r="120" spans="1:33" ht="14.25" outlineLevel="1">
      <c r="A120" s="157"/>
      <c r="B120" s="159" t="s">
        <v>212</v>
      </c>
      <c r="C120" s="157"/>
      <c r="D120" s="157"/>
      <c r="E120" s="157"/>
      <c r="F120" s="157"/>
      <c r="G120" s="157"/>
      <c r="H120" s="157"/>
      <c r="I120" s="157"/>
      <c r="J120" s="157"/>
      <c r="K120" s="157"/>
      <c r="L120" s="157"/>
      <c r="M120" s="157"/>
      <c r="N120" s="157"/>
      <c r="O120" s="157"/>
      <c r="P120" s="157"/>
      <c r="Q120" s="157"/>
      <c r="R120" s="157"/>
      <c r="S120" s="157"/>
      <c r="T120" s="157"/>
      <c r="U120" s="157"/>
      <c r="V120" s="157"/>
      <c r="W120" s="157"/>
      <c r="X120" s="157"/>
      <c r="Y120" s="157"/>
      <c r="Z120" s="157"/>
      <c r="AA120" s="157"/>
      <c r="AB120" s="157"/>
      <c r="AC120" s="157"/>
      <c r="AD120" s="157"/>
      <c r="AE120" s="157"/>
      <c r="AF120" s="157"/>
      <c r="AG120" s="157"/>
    </row>
    <row r="121" spans="1:33" ht="24" outlineLevel="1">
      <c r="A121" s="157"/>
      <c r="B121" s="158" t="s">
        <v>206</v>
      </c>
      <c r="C121" s="157"/>
      <c r="D121" s="157"/>
      <c r="E121" s="157"/>
      <c r="F121" s="157"/>
      <c r="G121" s="157"/>
      <c r="H121" s="157"/>
      <c r="I121" s="157"/>
      <c r="J121" s="157"/>
      <c r="K121" s="157"/>
      <c r="L121" s="157"/>
      <c r="M121" s="157"/>
      <c r="N121" s="157"/>
      <c r="O121" s="157"/>
      <c r="P121" s="157"/>
      <c r="Q121" s="157"/>
      <c r="R121" s="157"/>
      <c r="S121" s="157"/>
      <c r="T121" s="157"/>
      <c r="U121" s="157"/>
      <c r="V121" s="157"/>
      <c r="W121" s="157"/>
      <c r="X121" s="157"/>
      <c r="Y121" s="157"/>
      <c r="Z121" s="157"/>
      <c r="AA121" s="157"/>
      <c r="AB121" s="157"/>
      <c r="AC121" s="157"/>
      <c r="AD121" s="157"/>
      <c r="AE121" s="157"/>
      <c r="AF121" s="157"/>
      <c r="AG121" s="157"/>
    </row>
    <row r="122" spans="1:33" ht="24" outlineLevel="1">
      <c r="A122" s="157"/>
      <c r="B122" s="160" t="s">
        <v>207</v>
      </c>
      <c r="C122" s="157"/>
      <c r="D122" s="157"/>
      <c r="E122" s="157"/>
      <c r="F122" s="157"/>
      <c r="G122" s="157"/>
      <c r="H122" s="157"/>
      <c r="I122" s="157"/>
      <c r="J122" s="157"/>
      <c r="K122" s="157"/>
      <c r="L122" s="157"/>
      <c r="M122" s="157"/>
      <c r="N122" s="157"/>
      <c r="O122" s="157"/>
      <c r="P122" s="157"/>
      <c r="Q122" s="157"/>
      <c r="R122" s="157"/>
      <c r="S122" s="157"/>
      <c r="T122" s="157"/>
      <c r="U122" s="157"/>
      <c r="V122" s="157"/>
      <c r="W122" s="157"/>
      <c r="X122" s="157"/>
      <c r="Y122" s="157"/>
      <c r="Z122" s="157"/>
      <c r="AA122" s="157"/>
      <c r="AB122" s="157"/>
      <c r="AC122" s="157"/>
      <c r="AD122" s="157"/>
      <c r="AE122" s="157"/>
      <c r="AF122" s="157"/>
      <c r="AG122" s="157"/>
    </row>
    <row r="123" spans="1:33" ht="36" outlineLevel="1">
      <c r="A123" s="157"/>
      <c r="B123" s="160" t="s">
        <v>208</v>
      </c>
      <c r="C123" s="157"/>
      <c r="D123" s="157"/>
      <c r="E123" s="157"/>
      <c r="F123" s="157"/>
      <c r="G123" s="157"/>
      <c r="H123" s="157"/>
      <c r="I123" s="157"/>
      <c r="J123" s="157"/>
      <c r="K123" s="157"/>
      <c r="L123" s="157"/>
      <c r="M123" s="157"/>
      <c r="N123" s="157"/>
      <c r="O123" s="157"/>
      <c r="P123" s="157"/>
      <c r="Q123" s="157"/>
      <c r="R123" s="157"/>
      <c r="S123" s="157"/>
      <c r="T123" s="157"/>
      <c r="U123" s="157"/>
      <c r="V123" s="157"/>
      <c r="W123" s="157"/>
      <c r="X123" s="157"/>
      <c r="Y123" s="157"/>
      <c r="Z123" s="157"/>
      <c r="AA123" s="157"/>
      <c r="AB123" s="157"/>
      <c r="AC123" s="157"/>
      <c r="AD123" s="157"/>
      <c r="AE123" s="157"/>
      <c r="AF123" s="157"/>
      <c r="AG123" s="157"/>
    </row>
    <row r="124" spans="1:33" ht="24" outlineLevel="1">
      <c r="A124" s="157"/>
      <c r="B124" s="160" t="s">
        <v>209</v>
      </c>
      <c r="C124" s="157"/>
      <c r="D124" s="157"/>
      <c r="E124" s="157"/>
      <c r="F124" s="157"/>
      <c r="G124" s="157"/>
      <c r="H124" s="157"/>
      <c r="I124" s="157"/>
      <c r="J124" s="157"/>
      <c r="K124" s="157"/>
      <c r="L124" s="157"/>
      <c r="M124" s="157"/>
      <c r="N124" s="157"/>
      <c r="O124" s="157"/>
      <c r="P124" s="157"/>
      <c r="Q124" s="157"/>
      <c r="R124" s="157"/>
      <c r="S124" s="157"/>
      <c r="T124" s="157"/>
      <c r="U124" s="157"/>
      <c r="V124" s="157"/>
      <c r="W124" s="157"/>
      <c r="X124" s="157"/>
      <c r="Y124" s="157"/>
      <c r="Z124" s="157"/>
      <c r="AA124" s="157"/>
      <c r="AB124" s="157"/>
      <c r="AC124" s="157"/>
      <c r="AD124" s="157"/>
      <c r="AE124" s="157"/>
      <c r="AF124" s="157"/>
      <c r="AG124" s="157"/>
    </row>
    <row r="125" spans="1:33" ht="14.25" outlineLevel="1">
      <c r="A125" s="156"/>
      <c r="B125" s="155" t="s">
        <v>201</v>
      </c>
      <c r="C125" s="92">
        <f aca="true" t="shared" si="32" ref="C125:AG125">+C6-(C7+C10)</f>
        <v>0</v>
      </c>
      <c r="D125" s="92">
        <f t="shared" si="32"/>
        <v>0</v>
      </c>
      <c r="E125" s="92">
        <f t="shared" si="32"/>
        <v>0</v>
      </c>
      <c r="F125" s="92">
        <f t="shared" si="32"/>
        <v>0</v>
      </c>
      <c r="G125" s="92">
        <f t="shared" si="32"/>
        <v>0</v>
      </c>
      <c r="H125" s="92">
        <f t="shared" si="32"/>
        <v>0</v>
      </c>
      <c r="I125" s="92">
        <f t="shared" si="32"/>
        <v>0</v>
      </c>
      <c r="J125" s="92">
        <f t="shared" si="32"/>
        <v>0</v>
      </c>
      <c r="K125" s="92">
        <f t="shared" si="32"/>
        <v>0</v>
      </c>
      <c r="L125" s="92">
        <f t="shared" si="32"/>
        <v>0</v>
      </c>
      <c r="M125" s="92">
        <f t="shared" si="32"/>
        <v>0</v>
      </c>
      <c r="N125" s="92">
        <f t="shared" si="32"/>
        <v>0</v>
      </c>
      <c r="O125" s="92">
        <f t="shared" si="32"/>
        <v>0</v>
      </c>
      <c r="P125" s="92">
        <f t="shared" si="32"/>
        <v>0</v>
      </c>
      <c r="Q125" s="92">
        <f t="shared" si="32"/>
        <v>0</v>
      </c>
      <c r="R125" s="92">
        <f t="shared" si="32"/>
        <v>0</v>
      </c>
      <c r="S125" s="92">
        <f t="shared" si="32"/>
        <v>0</v>
      </c>
      <c r="T125" s="92">
        <f t="shared" si="32"/>
        <v>0</v>
      </c>
      <c r="U125" s="92">
        <f t="shared" si="32"/>
        <v>0</v>
      </c>
      <c r="V125" s="92">
        <f t="shared" si="32"/>
        <v>0</v>
      </c>
      <c r="W125" s="92">
        <f t="shared" si="32"/>
        <v>0</v>
      </c>
      <c r="X125" s="92">
        <f t="shared" si="32"/>
        <v>0</v>
      </c>
      <c r="Y125" s="92">
        <f t="shared" si="32"/>
        <v>0</v>
      </c>
      <c r="Z125" s="92">
        <f t="shared" si="32"/>
        <v>0</v>
      </c>
      <c r="AA125" s="92">
        <f t="shared" si="32"/>
        <v>0</v>
      </c>
      <c r="AB125" s="92">
        <f t="shared" si="32"/>
        <v>0</v>
      </c>
      <c r="AC125" s="92">
        <f t="shared" si="32"/>
        <v>0</v>
      </c>
      <c r="AD125" s="92">
        <f t="shared" si="32"/>
        <v>0</v>
      </c>
      <c r="AE125" s="92">
        <f t="shared" si="32"/>
        <v>0</v>
      </c>
      <c r="AF125" s="92">
        <f t="shared" si="32"/>
        <v>0</v>
      </c>
      <c r="AG125" s="92">
        <f t="shared" si="32"/>
        <v>0</v>
      </c>
    </row>
    <row r="126" spans="1:33" ht="14.25" outlineLevel="1">
      <c r="A126" s="156"/>
      <c r="B126" s="154" t="s">
        <v>202</v>
      </c>
      <c r="C126" s="93">
        <f aca="true" t="shared" si="33" ref="C126:AG126">+C14-(C15+C24)</f>
        <v>0</v>
      </c>
      <c r="D126" s="93">
        <f t="shared" si="33"/>
        <v>0</v>
      </c>
      <c r="E126" s="93">
        <f t="shared" si="33"/>
        <v>0</v>
      </c>
      <c r="F126" s="93">
        <f t="shared" si="33"/>
        <v>0</v>
      </c>
      <c r="G126" s="93">
        <f t="shared" si="33"/>
        <v>0</v>
      </c>
      <c r="H126" s="93">
        <f t="shared" si="33"/>
        <v>0</v>
      </c>
      <c r="I126" s="93">
        <f t="shared" si="33"/>
        <v>0</v>
      </c>
      <c r="J126" s="93">
        <f t="shared" si="33"/>
        <v>0</v>
      </c>
      <c r="K126" s="93">
        <f t="shared" si="33"/>
        <v>0</v>
      </c>
      <c r="L126" s="93">
        <f t="shared" si="33"/>
        <v>0</v>
      </c>
      <c r="M126" s="93">
        <f t="shared" si="33"/>
        <v>0</v>
      </c>
      <c r="N126" s="93">
        <f t="shared" si="33"/>
        <v>0</v>
      </c>
      <c r="O126" s="93">
        <f t="shared" si="33"/>
        <v>0</v>
      </c>
      <c r="P126" s="93">
        <f t="shared" si="33"/>
        <v>0</v>
      </c>
      <c r="Q126" s="93">
        <f t="shared" si="33"/>
        <v>0</v>
      </c>
      <c r="R126" s="93">
        <f t="shared" si="33"/>
        <v>0</v>
      </c>
      <c r="S126" s="93">
        <f t="shared" si="33"/>
        <v>0</v>
      </c>
      <c r="T126" s="93">
        <f t="shared" si="33"/>
        <v>0</v>
      </c>
      <c r="U126" s="93">
        <f t="shared" si="33"/>
        <v>0</v>
      </c>
      <c r="V126" s="93">
        <f t="shared" si="33"/>
        <v>0</v>
      </c>
      <c r="W126" s="93">
        <f t="shared" si="33"/>
        <v>0</v>
      </c>
      <c r="X126" s="93">
        <f t="shared" si="33"/>
        <v>0</v>
      </c>
      <c r="Y126" s="93">
        <f t="shared" si="33"/>
        <v>0</v>
      </c>
      <c r="Z126" s="93">
        <f t="shared" si="33"/>
        <v>0</v>
      </c>
      <c r="AA126" s="93">
        <f t="shared" si="33"/>
        <v>0</v>
      </c>
      <c r="AB126" s="93">
        <f t="shared" si="33"/>
        <v>0</v>
      </c>
      <c r="AC126" s="93">
        <f t="shared" si="33"/>
        <v>0</v>
      </c>
      <c r="AD126" s="93">
        <f t="shared" si="33"/>
        <v>0</v>
      </c>
      <c r="AE126" s="93">
        <f t="shared" si="33"/>
        <v>0</v>
      </c>
      <c r="AF126" s="93">
        <f t="shared" si="33"/>
        <v>0</v>
      </c>
      <c r="AG126" s="93">
        <f t="shared" si="33"/>
        <v>0</v>
      </c>
    </row>
    <row r="127" spans="1:33" ht="14.25" outlineLevel="1">
      <c r="A127" s="156"/>
      <c r="B127" s="154" t="s">
        <v>203</v>
      </c>
      <c r="C127" s="93">
        <f aca="true" t="shared" si="34" ref="C127:AG127">+C27-(C6-C14)</f>
        <v>0</v>
      </c>
      <c r="D127" s="93">
        <f t="shared" si="34"/>
        <v>0</v>
      </c>
      <c r="E127" s="93">
        <f t="shared" si="34"/>
        <v>0</v>
      </c>
      <c r="F127" s="93">
        <f t="shared" si="34"/>
        <v>0</v>
      </c>
      <c r="G127" s="93">
        <f t="shared" si="34"/>
        <v>0</v>
      </c>
      <c r="H127" s="93">
        <f t="shared" si="34"/>
        <v>0</v>
      </c>
      <c r="I127" s="93">
        <f t="shared" si="34"/>
        <v>0</v>
      </c>
      <c r="J127" s="93">
        <f t="shared" si="34"/>
        <v>0</v>
      </c>
      <c r="K127" s="93">
        <f t="shared" si="34"/>
        <v>0</v>
      </c>
      <c r="L127" s="93">
        <f t="shared" si="34"/>
        <v>0</v>
      </c>
      <c r="M127" s="93">
        <f t="shared" si="34"/>
        <v>0</v>
      </c>
      <c r="N127" s="93">
        <f t="shared" si="34"/>
        <v>0</v>
      </c>
      <c r="O127" s="93">
        <f t="shared" si="34"/>
        <v>0</v>
      </c>
      <c r="P127" s="93">
        <f t="shared" si="34"/>
        <v>0</v>
      </c>
      <c r="Q127" s="93">
        <f t="shared" si="34"/>
        <v>0</v>
      </c>
      <c r="R127" s="93">
        <f t="shared" si="34"/>
        <v>0</v>
      </c>
      <c r="S127" s="93">
        <f t="shared" si="34"/>
        <v>0</v>
      </c>
      <c r="T127" s="93">
        <f t="shared" si="34"/>
        <v>0</v>
      </c>
      <c r="U127" s="93">
        <f t="shared" si="34"/>
        <v>0</v>
      </c>
      <c r="V127" s="93">
        <f t="shared" si="34"/>
        <v>0</v>
      </c>
      <c r="W127" s="93">
        <f t="shared" si="34"/>
        <v>0</v>
      </c>
      <c r="X127" s="93">
        <f t="shared" si="34"/>
        <v>0</v>
      </c>
      <c r="Y127" s="93">
        <f t="shared" si="34"/>
        <v>0</v>
      </c>
      <c r="Z127" s="93">
        <f t="shared" si="34"/>
        <v>0</v>
      </c>
      <c r="AA127" s="93">
        <f t="shared" si="34"/>
        <v>0</v>
      </c>
      <c r="AB127" s="93">
        <f t="shared" si="34"/>
        <v>0</v>
      </c>
      <c r="AC127" s="93">
        <f t="shared" si="34"/>
        <v>0</v>
      </c>
      <c r="AD127" s="93">
        <f t="shared" si="34"/>
        <v>0</v>
      </c>
      <c r="AE127" s="93">
        <f t="shared" si="34"/>
        <v>0</v>
      </c>
      <c r="AF127" s="93">
        <f t="shared" si="34"/>
        <v>0</v>
      </c>
      <c r="AG127" s="93">
        <f t="shared" si="34"/>
        <v>0</v>
      </c>
    </row>
    <row r="128" spans="1:33" ht="14.25" outlineLevel="1">
      <c r="A128" s="156"/>
      <c r="B128" s="153" t="s">
        <v>204</v>
      </c>
      <c r="C128" s="152">
        <f aca="true" t="shared" si="35" ref="C128:AG128">+IF(C27&gt;0,C27-C65,0)</f>
        <v>0</v>
      </c>
      <c r="D128" s="152">
        <f t="shared" si="35"/>
        <v>0</v>
      </c>
      <c r="E128" s="152">
        <f t="shared" si="35"/>
        <v>0</v>
      </c>
      <c r="F128" s="152">
        <f t="shared" si="35"/>
        <v>0</v>
      </c>
      <c r="G128" s="152">
        <f t="shared" si="35"/>
        <v>0</v>
      </c>
      <c r="H128" s="152">
        <f t="shared" si="35"/>
        <v>0</v>
      </c>
      <c r="I128" s="152">
        <f t="shared" si="35"/>
        <v>0</v>
      </c>
      <c r="J128" s="152">
        <f t="shared" si="35"/>
        <v>0</v>
      </c>
      <c r="K128" s="152">
        <f t="shared" si="35"/>
        <v>0</v>
      </c>
      <c r="L128" s="152">
        <f t="shared" si="35"/>
        <v>0</v>
      </c>
      <c r="M128" s="152">
        <f t="shared" si="35"/>
        <v>0</v>
      </c>
      <c r="N128" s="152">
        <f t="shared" si="35"/>
        <v>0</v>
      </c>
      <c r="O128" s="152">
        <f t="shared" si="35"/>
        <v>0</v>
      </c>
      <c r="P128" s="152">
        <f t="shared" si="35"/>
        <v>0</v>
      </c>
      <c r="Q128" s="152">
        <f t="shared" si="35"/>
        <v>0</v>
      </c>
      <c r="R128" s="152">
        <f t="shared" si="35"/>
        <v>0</v>
      </c>
      <c r="S128" s="152">
        <f t="shared" si="35"/>
        <v>0</v>
      </c>
      <c r="T128" s="152">
        <f t="shared" si="35"/>
        <v>0</v>
      </c>
      <c r="U128" s="152">
        <f t="shared" si="35"/>
        <v>0</v>
      </c>
      <c r="V128" s="152">
        <f t="shared" si="35"/>
        <v>0</v>
      </c>
      <c r="W128" s="152">
        <f t="shared" si="35"/>
        <v>0</v>
      </c>
      <c r="X128" s="152">
        <f t="shared" si="35"/>
        <v>0</v>
      </c>
      <c r="Y128" s="152">
        <f t="shared" si="35"/>
        <v>0</v>
      </c>
      <c r="Z128" s="152">
        <f t="shared" si="35"/>
        <v>0</v>
      </c>
      <c r="AA128" s="152">
        <f t="shared" si="35"/>
        <v>0</v>
      </c>
      <c r="AB128" s="152">
        <f t="shared" si="35"/>
        <v>0</v>
      </c>
      <c r="AC128" s="152">
        <f t="shared" si="35"/>
        <v>0</v>
      </c>
      <c r="AD128" s="152">
        <f t="shared" si="35"/>
        <v>0</v>
      </c>
      <c r="AE128" s="152">
        <f t="shared" si="35"/>
        <v>0</v>
      </c>
      <c r="AF128" s="152">
        <f t="shared" si="35"/>
        <v>0</v>
      </c>
      <c r="AG128" s="152">
        <f t="shared" si="35"/>
        <v>0</v>
      </c>
    </row>
    <row r="130" ht="15">
      <c r="B130" s="104" t="s">
        <v>222</v>
      </c>
    </row>
    <row r="131" ht="14.25" outlineLevel="1">
      <c r="B131" s="188" t="s">
        <v>233</v>
      </c>
    </row>
    <row r="132" spans="1:255" s="156" customFormat="1" ht="14.25" outlineLevel="2">
      <c r="A132" s="1"/>
      <c r="B132" s="189">
        <v>0</v>
      </c>
      <c r="C132" s="192" t="str">
        <f>+"różnica mniejsza od "&amp;TEXT(B132*100,"0,0")&amp;"%"</f>
        <v>różnica mniejsza od 0,0%</v>
      </c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  <c r="Q132" s="5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5"/>
      <c r="AF132" s="5"/>
      <c r="AG132" s="5"/>
      <c r="AH132"/>
      <c r="AI132"/>
      <c r="AJ132"/>
      <c r="AK132"/>
      <c r="AL132"/>
      <c r="AM132"/>
      <c r="AN132"/>
      <c r="AO132"/>
      <c r="AP132"/>
      <c r="AQ132"/>
      <c r="AR132"/>
      <c r="AS132"/>
      <c r="AT132"/>
      <c r="AU132"/>
      <c r="AV132"/>
      <c r="AW132"/>
      <c r="AX132"/>
      <c r="AY132"/>
      <c r="AZ132"/>
      <c r="BA132"/>
      <c r="BB132"/>
      <c r="BC132"/>
      <c r="BD132"/>
      <c r="BE132"/>
      <c r="BF132"/>
      <c r="BG132"/>
      <c r="BH132"/>
      <c r="BI132"/>
      <c r="BJ132"/>
      <c r="BK132"/>
      <c r="BL132"/>
      <c r="BM132"/>
      <c r="BN132"/>
      <c r="BO132"/>
      <c r="BP132"/>
      <c r="BQ132"/>
      <c r="BR132"/>
      <c r="BS132"/>
      <c r="BT132"/>
      <c r="BU132"/>
      <c r="BV132"/>
      <c r="BW132"/>
      <c r="BX132"/>
      <c r="BY132"/>
      <c r="BZ132"/>
      <c r="CA132"/>
      <c r="CB132"/>
      <c r="CC132"/>
      <c r="CD132"/>
      <c r="CE132"/>
      <c r="CF132"/>
      <c r="CG132"/>
      <c r="CH132"/>
      <c r="CI132"/>
      <c r="CJ132"/>
      <c r="CK132"/>
      <c r="CL132"/>
      <c r="CM132"/>
      <c r="CN132"/>
      <c r="CO132"/>
      <c r="CP132"/>
      <c r="CQ132"/>
      <c r="CR132"/>
      <c r="CS132"/>
      <c r="CT132"/>
      <c r="CU132"/>
      <c r="CV132"/>
      <c r="CW132"/>
      <c r="CX132"/>
      <c r="CY132"/>
      <c r="CZ132"/>
      <c r="DA132"/>
      <c r="DB132"/>
      <c r="DC132"/>
      <c r="DD132"/>
      <c r="DE132"/>
      <c r="DF132"/>
      <c r="DG132"/>
      <c r="DH132"/>
      <c r="DI132"/>
      <c r="DJ132"/>
      <c r="DK132"/>
      <c r="DL132"/>
      <c r="DM132"/>
      <c r="DN132"/>
      <c r="DO132"/>
      <c r="DP132"/>
      <c r="DQ132"/>
      <c r="DR132"/>
      <c r="DS132"/>
      <c r="DT132"/>
      <c r="DU132"/>
      <c r="DV132"/>
      <c r="DW132"/>
      <c r="DX132"/>
      <c r="DY132"/>
      <c r="DZ132"/>
      <c r="EA132"/>
      <c r="EB132"/>
      <c r="EC132"/>
      <c r="ED132"/>
      <c r="EE132"/>
      <c r="EF132"/>
      <c r="EG132"/>
      <c r="EH132"/>
      <c r="EI132"/>
      <c r="EJ132"/>
      <c r="EK132"/>
      <c r="EL132"/>
      <c r="EM132"/>
      <c r="EN132"/>
      <c r="EO132"/>
      <c r="EP132"/>
      <c r="EQ132"/>
      <c r="ER132"/>
      <c r="ES132"/>
      <c r="ET132"/>
      <c r="EU132"/>
      <c r="EV132"/>
      <c r="EW132"/>
      <c r="EX132"/>
      <c r="EY132"/>
      <c r="EZ132"/>
      <c r="FA132"/>
      <c r="FB132"/>
      <c r="FC132"/>
      <c r="FD132"/>
      <c r="FE132"/>
      <c r="FF132"/>
      <c r="FG132"/>
      <c r="FH132"/>
      <c r="FI132"/>
      <c r="FJ132"/>
      <c r="FK132"/>
      <c r="FL132"/>
      <c r="FM132"/>
      <c r="FN132"/>
      <c r="FO132"/>
      <c r="FP132"/>
      <c r="FQ132"/>
      <c r="FR132"/>
      <c r="FS132"/>
      <c r="FT132"/>
      <c r="FU132"/>
      <c r="FV132"/>
      <c r="FW132"/>
      <c r="FX132"/>
      <c r="FY132"/>
      <c r="FZ132"/>
      <c r="GA132"/>
      <c r="GB132"/>
      <c r="GC132"/>
      <c r="GD132"/>
      <c r="GE132"/>
      <c r="GF132"/>
      <c r="GG132"/>
      <c r="GH132"/>
      <c r="GI132"/>
      <c r="GJ132"/>
      <c r="GK132"/>
      <c r="GL132"/>
      <c r="GM132"/>
      <c r="GN132"/>
      <c r="GO132"/>
      <c r="GP132"/>
      <c r="GQ132"/>
      <c r="GR132"/>
      <c r="GS132"/>
      <c r="GT132"/>
      <c r="GU132"/>
      <c r="GV132"/>
      <c r="GW132"/>
      <c r="GX132"/>
      <c r="GY132"/>
      <c r="GZ132"/>
      <c r="HA132"/>
      <c r="HB132"/>
      <c r="HC132"/>
      <c r="HD132"/>
      <c r="HE132"/>
      <c r="HF132"/>
      <c r="HG132"/>
      <c r="HH132"/>
      <c r="HI132"/>
      <c r="HJ132"/>
      <c r="HK132"/>
      <c r="HL132"/>
      <c r="HM132"/>
      <c r="HN132"/>
      <c r="HO132"/>
      <c r="HP132"/>
      <c r="HQ132"/>
      <c r="HR132"/>
      <c r="HS132"/>
      <c r="HT132"/>
      <c r="HU132"/>
      <c r="HV132"/>
      <c r="HW132"/>
      <c r="HX132"/>
      <c r="HY132"/>
      <c r="HZ132"/>
      <c r="IA132"/>
      <c r="IB132"/>
      <c r="IC132"/>
      <c r="ID132"/>
      <c r="IE132"/>
      <c r="IF132"/>
      <c r="IG132"/>
      <c r="IH132"/>
      <c r="II132"/>
      <c r="IJ132"/>
      <c r="IK132"/>
      <c r="IL132"/>
      <c r="IM132"/>
      <c r="IN132"/>
      <c r="IO132"/>
      <c r="IP132"/>
      <c r="IQ132"/>
      <c r="IR132"/>
      <c r="IS132"/>
      <c r="IT132"/>
      <c r="IU132"/>
    </row>
    <row r="133" spans="1:255" s="156" customFormat="1" ht="14.25" outlineLevel="2">
      <c r="A133" s="1"/>
      <c r="B133" s="190">
        <v>0.005</v>
      </c>
      <c r="C133" s="192" t="str">
        <f>+"różnica mniejsza od "&amp;TEXT(B133*100,"0,0")&amp;"%"</f>
        <v>różnica mniejsza od 0,5%</v>
      </c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  <c r="Q133" s="5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5"/>
      <c r="AF133" s="5"/>
      <c r="AG133" s="5"/>
      <c r="AH133"/>
      <c r="AI133"/>
      <c r="AJ133"/>
      <c r="AK133"/>
      <c r="AL133"/>
      <c r="AM133"/>
      <c r="AN133"/>
      <c r="AO133"/>
      <c r="AP133"/>
      <c r="AQ133"/>
      <c r="AR133"/>
      <c r="AS133"/>
      <c r="AT133"/>
      <c r="AU133"/>
      <c r="AV133"/>
      <c r="AW133"/>
      <c r="AX133"/>
      <c r="AY133"/>
      <c r="AZ133"/>
      <c r="BA133"/>
      <c r="BB133"/>
      <c r="BC133"/>
      <c r="BD133"/>
      <c r="BE133"/>
      <c r="BF133"/>
      <c r="BG133"/>
      <c r="BH133"/>
      <c r="BI133"/>
      <c r="BJ133"/>
      <c r="BK133"/>
      <c r="BL133"/>
      <c r="BM133"/>
      <c r="BN133"/>
      <c r="BO133"/>
      <c r="BP133"/>
      <c r="BQ133"/>
      <c r="BR133"/>
      <c r="BS133"/>
      <c r="BT133"/>
      <c r="BU133"/>
      <c r="BV133"/>
      <c r="BW133"/>
      <c r="BX133"/>
      <c r="BY133"/>
      <c r="BZ133"/>
      <c r="CA133"/>
      <c r="CB133"/>
      <c r="CC133"/>
      <c r="CD133"/>
      <c r="CE133"/>
      <c r="CF133"/>
      <c r="CG133"/>
      <c r="CH133"/>
      <c r="CI133"/>
      <c r="CJ133"/>
      <c r="CK133"/>
      <c r="CL133"/>
      <c r="CM133"/>
      <c r="CN133"/>
      <c r="CO133"/>
      <c r="CP133"/>
      <c r="CQ133"/>
      <c r="CR133"/>
      <c r="CS133"/>
      <c r="CT133"/>
      <c r="CU133"/>
      <c r="CV133"/>
      <c r="CW133"/>
      <c r="CX133"/>
      <c r="CY133"/>
      <c r="CZ133"/>
      <c r="DA133"/>
      <c r="DB133"/>
      <c r="DC133"/>
      <c r="DD133"/>
      <c r="DE133"/>
      <c r="DF133"/>
      <c r="DG133"/>
      <c r="DH133"/>
      <c r="DI133"/>
      <c r="DJ133"/>
      <c r="DK133"/>
      <c r="DL133"/>
      <c r="DM133"/>
      <c r="DN133"/>
      <c r="DO133"/>
      <c r="DP133"/>
      <c r="DQ133"/>
      <c r="DR133"/>
      <c r="DS133"/>
      <c r="DT133"/>
      <c r="DU133"/>
      <c r="DV133"/>
      <c r="DW133"/>
      <c r="DX133"/>
      <c r="DY133"/>
      <c r="DZ133"/>
      <c r="EA133"/>
      <c r="EB133"/>
      <c r="EC133"/>
      <c r="ED133"/>
      <c r="EE133"/>
      <c r="EF133"/>
      <c r="EG133"/>
      <c r="EH133"/>
      <c r="EI133"/>
      <c r="EJ133"/>
      <c r="EK133"/>
      <c r="EL133"/>
      <c r="EM133"/>
      <c r="EN133"/>
      <c r="EO133"/>
      <c r="EP133"/>
      <c r="EQ133"/>
      <c r="ER133"/>
      <c r="ES133"/>
      <c r="ET133"/>
      <c r="EU133"/>
      <c r="EV133"/>
      <c r="EW133"/>
      <c r="EX133"/>
      <c r="EY133"/>
      <c r="EZ133"/>
      <c r="FA133"/>
      <c r="FB133"/>
      <c r="FC133"/>
      <c r="FD133"/>
      <c r="FE133"/>
      <c r="FF133"/>
      <c r="FG133"/>
      <c r="FH133"/>
      <c r="FI133"/>
      <c r="FJ133"/>
      <c r="FK133"/>
      <c r="FL133"/>
      <c r="FM133"/>
      <c r="FN133"/>
      <c r="FO133"/>
      <c r="FP133"/>
      <c r="FQ133"/>
      <c r="FR133"/>
      <c r="FS133"/>
      <c r="FT133"/>
      <c r="FU133"/>
      <c r="FV133"/>
      <c r="FW133"/>
      <c r="FX133"/>
      <c r="FY133"/>
      <c r="FZ133"/>
      <c r="GA133"/>
      <c r="GB133"/>
      <c r="GC133"/>
      <c r="GD133"/>
      <c r="GE133"/>
      <c r="GF133"/>
      <c r="GG133"/>
      <c r="GH133"/>
      <c r="GI133"/>
      <c r="GJ133"/>
      <c r="GK133"/>
      <c r="GL133"/>
      <c r="GM133"/>
      <c r="GN133"/>
      <c r="GO133"/>
      <c r="GP133"/>
      <c r="GQ133"/>
      <c r="GR133"/>
      <c r="GS133"/>
      <c r="GT133"/>
      <c r="GU133"/>
      <c r="GV133"/>
      <c r="GW133"/>
      <c r="GX133"/>
      <c r="GY133"/>
      <c r="GZ133"/>
      <c r="HA133"/>
      <c r="HB133"/>
      <c r="HC133"/>
      <c r="HD133"/>
      <c r="HE133"/>
      <c r="HF133"/>
      <c r="HG133"/>
      <c r="HH133"/>
      <c r="HI133"/>
      <c r="HJ133"/>
      <c r="HK133"/>
      <c r="HL133"/>
      <c r="HM133"/>
      <c r="HN133"/>
      <c r="HO133"/>
      <c r="HP133"/>
      <c r="HQ133"/>
      <c r="HR133"/>
      <c r="HS133"/>
      <c r="HT133"/>
      <c r="HU133"/>
      <c r="HV133"/>
      <c r="HW133"/>
      <c r="HX133"/>
      <c r="HY133"/>
      <c r="HZ133"/>
      <c r="IA133"/>
      <c r="IB133"/>
      <c r="IC133"/>
      <c r="ID133"/>
      <c r="IE133"/>
      <c r="IF133"/>
      <c r="IG133"/>
      <c r="IH133"/>
      <c r="II133"/>
      <c r="IJ133"/>
      <c r="IK133"/>
      <c r="IL133"/>
      <c r="IM133"/>
      <c r="IN133"/>
      <c r="IO133"/>
      <c r="IP133"/>
      <c r="IQ133"/>
      <c r="IR133"/>
      <c r="IS133"/>
      <c r="IT133"/>
      <c r="IU133"/>
    </row>
    <row r="134" spans="1:255" s="156" customFormat="1" ht="14.25" outlineLevel="2">
      <c r="A134" s="1"/>
      <c r="B134" s="191">
        <v>0.01</v>
      </c>
      <c r="C134" s="192" t="str">
        <f>+"różnica mniejsza od "&amp;TEXT(B134*100,"0,0")&amp;"%"</f>
        <v>różnica mniejsza od 1,0%</v>
      </c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  <c r="Q134" s="5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5"/>
      <c r="AF134" s="5"/>
      <c r="AG134" s="5"/>
      <c r="AH134"/>
      <c r="AI134"/>
      <c r="AJ134"/>
      <c r="AK134"/>
      <c r="AL134"/>
      <c r="AM134"/>
      <c r="AN134"/>
      <c r="AO134"/>
      <c r="AP134"/>
      <c r="AQ134"/>
      <c r="AR134"/>
      <c r="AS134"/>
      <c r="AT134"/>
      <c r="AU134"/>
      <c r="AV134"/>
      <c r="AW134"/>
      <c r="AX134"/>
      <c r="AY134"/>
      <c r="AZ134"/>
      <c r="BA134"/>
      <c r="BB134"/>
      <c r="BC134"/>
      <c r="BD134"/>
      <c r="BE134"/>
      <c r="BF134"/>
      <c r="BG134"/>
      <c r="BH134"/>
      <c r="BI134"/>
      <c r="BJ134"/>
      <c r="BK134"/>
      <c r="BL134"/>
      <c r="BM134"/>
      <c r="BN134"/>
      <c r="BO134"/>
      <c r="BP134"/>
      <c r="BQ134"/>
      <c r="BR134"/>
      <c r="BS134"/>
      <c r="BT134"/>
      <c r="BU134"/>
      <c r="BV134"/>
      <c r="BW134"/>
      <c r="BX134"/>
      <c r="BY134"/>
      <c r="BZ134"/>
      <c r="CA134"/>
      <c r="CB134"/>
      <c r="CC134"/>
      <c r="CD134"/>
      <c r="CE134"/>
      <c r="CF134"/>
      <c r="CG134"/>
      <c r="CH134"/>
      <c r="CI134"/>
      <c r="CJ134"/>
      <c r="CK134"/>
      <c r="CL134"/>
      <c r="CM134"/>
      <c r="CN134"/>
      <c r="CO134"/>
      <c r="CP134"/>
      <c r="CQ134"/>
      <c r="CR134"/>
      <c r="CS134"/>
      <c r="CT134"/>
      <c r="CU134"/>
      <c r="CV134"/>
      <c r="CW134"/>
      <c r="CX134"/>
      <c r="CY134"/>
      <c r="CZ134"/>
      <c r="DA134"/>
      <c r="DB134"/>
      <c r="DC134"/>
      <c r="DD134"/>
      <c r="DE134"/>
      <c r="DF134"/>
      <c r="DG134"/>
      <c r="DH134"/>
      <c r="DI134"/>
      <c r="DJ134"/>
      <c r="DK134"/>
      <c r="DL134"/>
      <c r="DM134"/>
      <c r="DN134"/>
      <c r="DO134"/>
      <c r="DP134"/>
      <c r="DQ134"/>
      <c r="DR134"/>
      <c r="DS134"/>
      <c r="DT134"/>
      <c r="DU134"/>
      <c r="DV134"/>
      <c r="DW134"/>
      <c r="DX134"/>
      <c r="DY134"/>
      <c r="DZ134"/>
      <c r="EA134"/>
      <c r="EB134"/>
      <c r="EC134"/>
      <c r="ED134"/>
      <c r="EE134"/>
      <c r="EF134"/>
      <c r="EG134"/>
      <c r="EH134"/>
      <c r="EI134"/>
      <c r="EJ134"/>
      <c r="EK134"/>
      <c r="EL134"/>
      <c r="EM134"/>
      <c r="EN134"/>
      <c r="EO134"/>
      <c r="EP134"/>
      <c r="EQ134"/>
      <c r="ER134"/>
      <c r="ES134"/>
      <c r="ET134"/>
      <c r="EU134"/>
      <c r="EV134"/>
      <c r="EW134"/>
      <c r="EX134"/>
      <c r="EY134"/>
      <c r="EZ134"/>
      <c r="FA134"/>
      <c r="FB134"/>
      <c r="FC134"/>
      <c r="FD134"/>
      <c r="FE134"/>
      <c r="FF134"/>
      <c r="FG134"/>
      <c r="FH134"/>
      <c r="FI134"/>
      <c r="FJ134"/>
      <c r="FK134"/>
      <c r="FL134"/>
      <c r="FM134"/>
      <c r="FN134"/>
      <c r="FO134"/>
      <c r="FP134"/>
      <c r="FQ134"/>
      <c r="FR134"/>
      <c r="FS134"/>
      <c r="FT134"/>
      <c r="FU134"/>
      <c r="FV134"/>
      <c r="FW134"/>
      <c r="FX134"/>
      <c r="FY134"/>
      <c r="FZ134"/>
      <c r="GA134"/>
      <c r="GB134"/>
      <c r="GC134"/>
      <c r="GD134"/>
      <c r="GE134"/>
      <c r="GF134"/>
      <c r="GG134"/>
      <c r="GH134"/>
      <c r="GI134"/>
      <c r="GJ134"/>
      <c r="GK134"/>
      <c r="GL134"/>
      <c r="GM134"/>
      <c r="GN134"/>
      <c r="GO134"/>
      <c r="GP134"/>
      <c r="GQ134"/>
      <c r="GR134"/>
      <c r="GS134"/>
      <c r="GT134"/>
      <c r="GU134"/>
      <c r="GV134"/>
      <c r="GW134"/>
      <c r="GX134"/>
      <c r="GY134"/>
      <c r="GZ134"/>
      <c r="HA134"/>
      <c r="HB134"/>
      <c r="HC134"/>
      <c r="HD134"/>
      <c r="HE134"/>
      <c r="HF134"/>
      <c r="HG134"/>
      <c r="HH134"/>
      <c r="HI134"/>
      <c r="HJ134"/>
      <c r="HK134"/>
      <c r="HL134"/>
      <c r="HM134"/>
      <c r="HN134"/>
      <c r="HO134"/>
      <c r="HP134"/>
      <c r="HQ134"/>
      <c r="HR134"/>
      <c r="HS134"/>
      <c r="HT134"/>
      <c r="HU134"/>
      <c r="HV134"/>
      <c r="HW134"/>
      <c r="HX134"/>
      <c r="HY134"/>
      <c r="HZ134"/>
      <c r="IA134"/>
      <c r="IB134"/>
      <c r="IC134"/>
      <c r="ID134"/>
      <c r="IE134"/>
      <c r="IF134"/>
      <c r="IG134"/>
      <c r="IH134"/>
      <c r="II134"/>
      <c r="IJ134"/>
      <c r="IK134"/>
      <c r="IL134"/>
      <c r="IM134"/>
      <c r="IN134"/>
      <c r="IO134"/>
      <c r="IP134"/>
      <c r="IQ134"/>
      <c r="IR134"/>
      <c r="IS134"/>
      <c r="IT134"/>
      <c r="IU134"/>
    </row>
    <row r="135" spans="2:33" ht="14.25" outlineLevel="2">
      <c r="B135" s="228" t="s">
        <v>386</v>
      </c>
      <c r="C135" s="193">
        <f aca="true" t="shared" si="36" ref="C135:AG135">+IF(C6=0,"",C52-C54)</f>
        <v>0.10999999999999999</v>
      </c>
      <c r="D135" s="193">
        <f t="shared" si="36"/>
        <v>0.07189999999999999</v>
      </c>
      <c r="E135" s="193">
        <f t="shared" si="36"/>
        <v>0.05330000000000001</v>
      </c>
      <c r="F135" s="193">
        <f t="shared" si="36"/>
        <v>0.085</v>
      </c>
      <c r="G135" s="193">
        <f t="shared" si="36"/>
        <v>0.0781</v>
      </c>
      <c r="H135" s="193">
        <f t="shared" si="36"/>
      </c>
      <c r="I135" s="193">
        <f t="shared" si="36"/>
      </c>
      <c r="J135" s="193">
        <f t="shared" si="36"/>
      </c>
      <c r="K135" s="193">
        <f t="shared" si="36"/>
      </c>
      <c r="L135" s="193">
        <f t="shared" si="36"/>
      </c>
      <c r="M135" s="193">
        <f t="shared" si="36"/>
      </c>
      <c r="N135" s="193">
        <f t="shared" si="36"/>
      </c>
      <c r="O135" s="193">
        <f t="shared" si="36"/>
      </c>
      <c r="P135" s="193">
        <f t="shared" si="36"/>
      </c>
      <c r="Q135" s="193">
        <f t="shared" si="36"/>
      </c>
      <c r="R135" s="193">
        <f t="shared" si="36"/>
      </c>
      <c r="S135" s="193">
        <f t="shared" si="36"/>
      </c>
      <c r="T135" s="193">
        <f t="shared" si="36"/>
      </c>
      <c r="U135" s="193">
        <f t="shared" si="36"/>
      </c>
      <c r="V135" s="193">
        <f t="shared" si="36"/>
      </c>
      <c r="W135" s="193">
        <f t="shared" si="36"/>
      </c>
      <c r="X135" s="193">
        <f t="shared" si="36"/>
      </c>
      <c r="Y135" s="193">
        <f t="shared" si="36"/>
      </c>
      <c r="Z135" s="193">
        <f t="shared" si="36"/>
      </c>
      <c r="AA135" s="193">
        <f t="shared" si="36"/>
      </c>
      <c r="AB135" s="193">
        <f t="shared" si="36"/>
      </c>
      <c r="AC135" s="193">
        <f t="shared" si="36"/>
      </c>
      <c r="AD135" s="193">
        <f t="shared" si="36"/>
      </c>
      <c r="AE135" s="193">
        <f t="shared" si="36"/>
      </c>
      <c r="AF135" s="193">
        <f t="shared" si="36"/>
      </c>
      <c r="AG135" s="193">
        <f t="shared" si="36"/>
      </c>
    </row>
    <row r="136" spans="2:33" ht="14.25" outlineLevel="2">
      <c r="B136" s="229" t="s">
        <v>387</v>
      </c>
      <c r="C136" s="194">
        <f aca="true" t="shared" si="37" ref="C136:AG136">+IF(C6=0,"",C52-C57)</f>
        <v>0.10999999999999999</v>
      </c>
      <c r="D136" s="194">
        <f t="shared" si="37"/>
        <v>0.07189999999999999</v>
      </c>
      <c r="E136" s="194">
        <f t="shared" si="37"/>
        <v>0.05330000000000001</v>
      </c>
      <c r="F136" s="194">
        <f t="shared" si="37"/>
        <v>0.085</v>
      </c>
      <c r="G136" s="194">
        <f t="shared" si="37"/>
        <v>0.0781</v>
      </c>
      <c r="H136" s="194">
        <f t="shared" si="37"/>
      </c>
      <c r="I136" s="194">
        <f t="shared" si="37"/>
      </c>
      <c r="J136" s="194">
        <f t="shared" si="37"/>
      </c>
      <c r="K136" s="194">
        <f t="shared" si="37"/>
      </c>
      <c r="L136" s="194">
        <f t="shared" si="37"/>
      </c>
      <c r="M136" s="194">
        <f t="shared" si="37"/>
      </c>
      <c r="N136" s="194">
        <f t="shared" si="37"/>
      </c>
      <c r="O136" s="194">
        <f t="shared" si="37"/>
      </c>
      <c r="P136" s="194">
        <f t="shared" si="37"/>
      </c>
      <c r="Q136" s="194">
        <f t="shared" si="37"/>
      </c>
      <c r="R136" s="194">
        <f t="shared" si="37"/>
      </c>
      <c r="S136" s="194">
        <f t="shared" si="37"/>
      </c>
      <c r="T136" s="194">
        <f t="shared" si="37"/>
      </c>
      <c r="U136" s="194">
        <f t="shared" si="37"/>
      </c>
      <c r="V136" s="194">
        <f t="shared" si="37"/>
      </c>
      <c r="W136" s="194">
        <f t="shared" si="37"/>
      </c>
      <c r="X136" s="194">
        <f t="shared" si="37"/>
      </c>
      <c r="Y136" s="194">
        <f t="shared" si="37"/>
      </c>
      <c r="Z136" s="194">
        <f t="shared" si="37"/>
      </c>
      <c r="AA136" s="194">
        <f t="shared" si="37"/>
      </c>
      <c r="AB136" s="194">
        <f t="shared" si="37"/>
      </c>
      <c r="AC136" s="194">
        <f t="shared" si="37"/>
      </c>
      <c r="AD136" s="194">
        <f t="shared" si="37"/>
      </c>
      <c r="AE136" s="194">
        <f t="shared" si="37"/>
      </c>
      <c r="AF136" s="194">
        <f t="shared" si="37"/>
      </c>
      <c r="AG136" s="194">
        <f t="shared" si="37"/>
      </c>
    </row>
    <row r="137" spans="2:33" ht="14.25" outlineLevel="2">
      <c r="B137" s="230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  <c r="Q137" s="5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5"/>
      <c r="AF137" s="5"/>
      <c r="AG137" s="5"/>
    </row>
    <row r="138" spans="1:255" s="156" customFormat="1" ht="14.25" outlineLevel="2">
      <c r="A138" s="1"/>
      <c r="B138" s="228" t="s">
        <v>388</v>
      </c>
      <c r="C138" s="193">
        <f aca="true" t="shared" si="38" ref="C138:AG138">+IF(C6=0,"",C53-C54)</f>
        <v>0.11069999999999999</v>
      </c>
      <c r="D138" s="193">
        <f t="shared" si="38"/>
        <v>0.0726</v>
      </c>
      <c r="E138" s="193">
        <f t="shared" si="38"/>
        <v>0.054</v>
      </c>
      <c r="F138" s="193">
        <f t="shared" si="38"/>
        <v>0.085</v>
      </c>
      <c r="G138" s="193">
        <f t="shared" si="38"/>
        <v>0.0781</v>
      </c>
      <c r="H138" s="193">
        <f t="shared" si="38"/>
      </c>
      <c r="I138" s="193">
        <f t="shared" si="38"/>
      </c>
      <c r="J138" s="193">
        <f t="shared" si="38"/>
      </c>
      <c r="K138" s="193">
        <f t="shared" si="38"/>
      </c>
      <c r="L138" s="193">
        <f t="shared" si="38"/>
      </c>
      <c r="M138" s="193">
        <f t="shared" si="38"/>
      </c>
      <c r="N138" s="193">
        <f t="shared" si="38"/>
      </c>
      <c r="O138" s="193">
        <f t="shared" si="38"/>
      </c>
      <c r="P138" s="193">
        <f t="shared" si="38"/>
      </c>
      <c r="Q138" s="193">
        <f t="shared" si="38"/>
      </c>
      <c r="R138" s="193">
        <f t="shared" si="38"/>
      </c>
      <c r="S138" s="193">
        <f t="shared" si="38"/>
      </c>
      <c r="T138" s="193">
        <f t="shared" si="38"/>
      </c>
      <c r="U138" s="193">
        <f t="shared" si="38"/>
      </c>
      <c r="V138" s="193">
        <f t="shared" si="38"/>
      </c>
      <c r="W138" s="193">
        <f t="shared" si="38"/>
      </c>
      <c r="X138" s="193">
        <f t="shared" si="38"/>
      </c>
      <c r="Y138" s="193">
        <f t="shared" si="38"/>
      </c>
      <c r="Z138" s="193">
        <f t="shared" si="38"/>
      </c>
      <c r="AA138" s="193">
        <f t="shared" si="38"/>
      </c>
      <c r="AB138" s="193">
        <f t="shared" si="38"/>
      </c>
      <c r="AC138" s="193">
        <f t="shared" si="38"/>
      </c>
      <c r="AD138" s="193">
        <f t="shared" si="38"/>
      </c>
      <c r="AE138" s="193">
        <f t="shared" si="38"/>
      </c>
      <c r="AF138" s="193">
        <f t="shared" si="38"/>
      </c>
      <c r="AG138" s="193">
        <f t="shared" si="38"/>
      </c>
      <c r="AH138"/>
      <c r="AI138"/>
      <c r="AJ138"/>
      <c r="AK138"/>
      <c r="AL138"/>
      <c r="AM138"/>
      <c r="AN138"/>
      <c r="AO138"/>
      <c r="AP138"/>
      <c r="AQ138"/>
      <c r="AR138"/>
      <c r="AS138"/>
      <c r="AT138"/>
      <c r="AU138"/>
      <c r="AV138"/>
      <c r="AW138"/>
      <c r="AX138"/>
      <c r="AY138"/>
      <c r="AZ138"/>
      <c r="BA138"/>
      <c r="BB138"/>
      <c r="BC138"/>
      <c r="BD138"/>
      <c r="BE138"/>
      <c r="BF138"/>
      <c r="BG138"/>
      <c r="BH138"/>
      <c r="BI138"/>
      <c r="BJ138"/>
      <c r="BK138"/>
      <c r="BL138"/>
      <c r="BM138"/>
      <c r="BN138"/>
      <c r="BO138"/>
      <c r="BP138"/>
      <c r="BQ138"/>
      <c r="BR138"/>
      <c r="BS138"/>
      <c r="BT138"/>
      <c r="BU138"/>
      <c r="BV138"/>
      <c r="BW138"/>
      <c r="BX138"/>
      <c r="BY138"/>
      <c r="BZ138"/>
      <c r="CA138"/>
      <c r="CB138"/>
      <c r="CC138"/>
      <c r="CD138"/>
      <c r="CE138"/>
      <c r="CF138"/>
      <c r="CG138"/>
      <c r="CH138"/>
      <c r="CI138"/>
      <c r="CJ138"/>
      <c r="CK138"/>
      <c r="CL138"/>
      <c r="CM138"/>
      <c r="CN138"/>
      <c r="CO138"/>
      <c r="CP138"/>
      <c r="CQ138"/>
      <c r="CR138"/>
      <c r="CS138"/>
      <c r="CT138"/>
      <c r="CU138"/>
      <c r="CV138"/>
      <c r="CW138"/>
      <c r="CX138"/>
      <c r="CY138"/>
      <c r="CZ138"/>
      <c r="DA138"/>
      <c r="DB138"/>
      <c r="DC138"/>
      <c r="DD138"/>
      <c r="DE138"/>
      <c r="DF138"/>
      <c r="DG138"/>
      <c r="DH138"/>
      <c r="DI138"/>
      <c r="DJ138"/>
      <c r="DK138"/>
      <c r="DL138"/>
      <c r="DM138"/>
      <c r="DN138"/>
      <c r="DO138"/>
      <c r="DP138"/>
      <c r="DQ138"/>
      <c r="DR138"/>
      <c r="DS138"/>
      <c r="DT138"/>
      <c r="DU138"/>
      <c r="DV138"/>
      <c r="DW138"/>
      <c r="DX138"/>
      <c r="DY138"/>
      <c r="DZ138"/>
      <c r="EA138"/>
      <c r="EB138"/>
      <c r="EC138"/>
      <c r="ED138"/>
      <c r="EE138"/>
      <c r="EF138"/>
      <c r="EG138"/>
      <c r="EH138"/>
      <c r="EI138"/>
      <c r="EJ138"/>
      <c r="EK138"/>
      <c r="EL138"/>
      <c r="EM138"/>
      <c r="EN138"/>
      <c r="EO138"/>
      <c r="EP138"/>
      <c r="EQ138"/>
      <c r="ER138"/>
      <c r="ES138"/>
      <c r="ET138"/>
      <c r="EU138"/>
      <c r="EV138"/>
      <c r="EW138"/>
      <c r="EX138"/>
      <c r="EY138"/>
      <c r="EZ138"/>
      <c r="FA138"/>
      <c r="FB138"/>
      <c r="FC138"/>
      <c r="FD138"/>
      <c r="FE138"/>
      <c r="FF138"/>
      <c r="FG138"/>
      <c r="FH138"/>
      <c r="FI138"/>
      <c r="FJ138"/>
      <c r="FK138"/>
      <c r="FL138"/>
      <c r="FM138"/>
      <c r="FN138"/>
      <c r="FO138"/>
      <c r="FP138"/>
      <c r="FQ138"/>
      <c r="FR138"/>
      <c r="FS138"/>
      <c r="FT138"/>
      <c r="FU138"/>
      <c r="FV138"/>
      <c r="FW138"/>
      <c r="FX138"/>
      <c r="FY138"/>
      <c r="FZ138"/>
      <c r="GA138"/>
      <c r="GB138"/>
      <c r="GC138"/>
      <c r="GD138"/>
      <c r="GE138"/>
      <c r="GF138"/>
      <c r="GG138"/>
      <c r="GH138"/>
      <c r="GI138"/>
      <c r="GJ138"/>
      <c r="GK138"/>
      <c r="GL138"/>
      <c r="GM138"/>
      <c r="GN138"/>
      <c r="GO138"/>
      <c r="GP138"/>
      <c r="GQ138"/>
      <c r="GR138"/>
      <c r="GS138"/>
      <c r="GT138"/>
      <c r="GU138"/>
      <c r="GV138"/>
      <c r="GW138"/>
      <c r="GX138"/>
      <c r="GY138"/>
      <c r="GZ138"/>
      <c r="HA138"/>
      <c r="HB138"/>
      <c r="HC138"/>
      <c r="HD138"/>
      <c r="HE138"/>
      <c r="HF138"/>
      <c r="HG138"/>
      <c r="HH138"/>
      <c r="HI138"/>
      <c r="HJ138"/>
      <c r="HK138"/>
      <c r="HL138"/>
      <c r="HM138"/>
      <c r="HN138"/>
      <c r="HO138"/>
      <c r="HP138"/>
      <c r="HQ138"/>
      <c r="HR138"/>
      <c r="HS138"/>
      <c r="HT138"/>
      <c r="HU138"/>
      <c r="HV138"/>
      <c r="HW138"/>
      <c r="HX138"/>
      <c r="HY138"/>
      <c r="HZ138"/>
      <c r="IA138"/>
      <c r="IB138"/>
      <c r="IC138"/>
      <c r="ID138"/>
      <c r="IE138"/>
      <c r="IF138"/>
      <c r="IG138"/>
      <c r="IH138"/>
      <c r="II138"/>
      <c r="IJ138"/>
      <c r="IK138"/>
      <c r="IL138"/>
      <c r="IM138"/>
      <c r="IN138"/>
      <c r="IO138"/>
      <c r="IP138"/>
      <c r="IQ138"/>
      <c r="IR138"/>
      <c r="IS138"/>
      <c r="IT138"/>
      <c r="IU138"/>
    </row>
    <row r="139" spans="1:255" s="156" customFormat="1" ht="14.25" outlineLevel="2">
      <c r="A139" s="1"/>
      <c r="B139" s="229" t="s">
        <v>389</v>
      </c>
      <c r="C139" s="194">
        <f aca="true" t="shared" si="39" ref="C139:AG139">+IF(C6=0,"",C53-C57)</f>
        <v>0.11069999999999999</v>
      </c>
      <c r="D139" s="194">
        <f t="shared" si="39"/>
        <v>0.0726</v>
      </c>
      <c r="E139" s="194">
        <f t="shared" si="39"/>
        <v>0.054</v>
      </c>
      <c r="F139" s="194">
        <f t="shared" si="39"/>
        <v>0.085</v>
      </c>
      <c r="G139" s="194">
        <f t="shared" si="39"/>
        <v>0.0781</v>
      </c>
      <c r="H139" s="194">
        <f t="shared" si="39"/>
      </c>
      <c r="I139" s="194">
        <f t="shared" si="39"/>
      </c>
      <c r="J139" s="194">
        <f t="shared" si="39"/>
      </c>
      <c r="K139" s="194">
        <f t="shared" si="39"/>
      </c>
      <c r="L139" s="194">
        <f t="shared" si="39"/>
      </c>
      <c r="M139" s="194">
        <f t="shared" si="39"/>
      </c>
      <c r="N139" s="194">
        <f t="shared" si="39"/>
      </c>
      <c r="O139" s="194">
        <f t="shared" si="39"/>
      </c>
      <c r="P139" s="194">
        <f t="shared" si="39"/>
      </c>
      <c r="Q139" s="194">
        <f t="shared" si="39"/>
      </c>
      <c r="R139" s="194">
        <f t="shared" si="39"/>
      </c>
      <c r="S139" s="194">
        <f t="shared" si="39"/>
      </c>
      <c r="T139" s="194">
        <f t="shared" si="39"/>
      </c>
      <c r="U139" s="194">
        <f t="shared" si="39"/>
      </c>
      <c r="V139" s="194">
        <f t="shared" si="39"/>
      </c>
      <c r="W139" s="194">
        <f t="shared" si="39"/>
      </c>
      <c r="X139" s="194">
        <f t="shared" si="39"/>
      </c>
      <c r="Y139" s="194">
        <f t="shared" si="39"/>
      </c>
      <c r="Z139" s="194">
        <f t="shared" si="39"/>
      </c>
      <c r="AA139" s="194">
        <f t="shared" si="39"/>
      </c>
      <c r="AB139" s="194">
        <f t="shared" si="39"/>
      </c>
      <c r="AC139" s="194">
        <f t="shared" si="39"/>
      </c>
      <c r="AD139" s="194">
        <f t="shared" si="39"/>
      </c>
      <c r="AE139" s="194">
        <f t="shared" si="39"/>
      </c>
      <c r="AF139" s="194">
        <f t="shared" si="39"/>
      </c>
      <c r="AG139" s="194">
        <f t="shared" si="39"/>
      </c>
      <c r="AH139"/>
      <c r="AI139"/>
      <c r="AJ139"/>
      <c r="AK139"/>
      <c r="AL139"/>
      <c r="AM139"/>
      <c r="AN139"/>
      <c r="AO139"/>
      <c r="AP139"/>
      <c r="AQ139"/>
      <c r="AR139"/>
      <c r="AS139"/>
      <c r="AT139"/>
      <c r="AU139"/>
      <c r="AV139"/>
      <c r="AW139"/>
      <c r="AX139"/>
      <c r="AY139"/>
      <c r="AZ139"/>
      <c r="BA139"/>
      <c r="BB139"/>
      <c r="BC139"/>
      <c r="BD139"/>
      <c r="BE139"/>
      <c r="BF139"/>
      <c r="BG139"/>
      <c r="BH139"/>
      <c r="BI139"/>
      <c r="BJ139"/>
      <c r="BK139"/>
      <c r="BL139"/>
      <c r="BM139"/>
      <c r="BN139"/>
      <c r="BO139"/>
      <c r="BP139"/>
      <c r="BQ139"/>
      <c r="BR139"/>
      <c r="BS139"/>
      <c r="BT139"/>
      <c r="BU139"/>
      <c r="BV139"/>
      <c r="BW139"/>
      <c r="BX139"/>
      <c r="BY139"/>
      <c r="BZ139"/>
      <c r="CA139"/>
      <c r="CB139"/>
      <c r="CC139"/>
      <c r="CD139"/>
      <c r="CE139"/>
      <c r="CF139"/>
      <c r="CG139"/>
      <c r="CH139"/>
      <c r="CI139"/>
      <c r="CJ139"/>
      <c r="CK139"/>
      <c r="CL139"/>
      <c r="CM139"/>
      <c r="CN139"/>
      <c r="CO139"/>
      <c r="CP139"/>
      <c r="CQ139"/>
      <c r="CR139"/>
      <c r="CS139"/>
      <c r="CT139"/>
      <c r="CU139"/>
      <c r="CV139"/>
      <c r="CW139"/>
      <c r="CX139"/>
      <c r="CY139"/>
      <c r="CZ139"/>
      <c r="DA139"/>
      <c r="DB139"/>
      <c r="DC139"/>
      <c r="DD139"/>
      <c r="DE139"/>
      <c r="DF139"/>
      <c r="DG139"/>
      <c r="DH139"/>
      <c r="DI139"/>
      <c r="DJ139"/>
      <c r="DK139"/>
      <c r="DL139"/>
      <c r="DM139"/>
      <c r="DN139"/>
      <c r="DO139"/>
      <c r="DP139"/>
      <c r="DQ139"/>
      <c r="DR139"/>
      <c r="DS139"/>
      <c r="DT139"/>
      <c r="DU139"/>
      <c r="DV139"/>
      <c r="DW139"/>
      <c r="DX139"/>
      <c r="DY139"/>
      <c r="DZ139"/>
      <c r="EA139"/>
      <c r="EB139"/>
      <c r="EC139"/>
      <c r="ED139"/>
      <c r="EE139"/>
      <c r="EF139"/>
      <c r="EG139"/>
      <c r="EH139"/>
      <c r="EI139"/>
      <c r="EJ139"/>
      <c r="EK139"/>
      <c r="EL139"/>
      <c r="EM139"/>
      <c r="EN139"/>
      <c r="EO139"/>
      <c r="EP139"/>
      <c r="EQ139"/>
      <c r="ER139"/>
      <c r="ES139"/>
      <c r="ET139"/>
      <c r="EU139"/>
      <c r="EV139"/>
      <c r="EW139"/>
      <c r="EX139"/>
      <c r="EY139"/>
      <c r="EZ139"/>
      <c r="FA139"/>
      <c r="FB139"/>
      <c r="FC139"/>
      <c r="FD139"/>
      <c r="FE139"/>
      <c r="FF139"/>
      <c r="FG139"/>
      <c r="FH139"/>
      <c r="FI139"/>
      <c r="FJ139"/>
      <c r="FK139"/>
      <c r="FL139"/>
      <c r="FM139"/>
      <c r="FN139"/>
      <c r="FO139"/>
      <c r="FP139"/>
      <c r="FQ139"/>
      <c r="FR139"/>
      <c r="FS139"/>
      <c r="FT139"/>
      <c r="FU139"/>
      <c r="FV139"/>
      <c r="FW139"/>
      <c r="FX139"/>
      <c r="FY139"/>
      <c r="FZ139"/>
      <c r="GA139"/>
      <c r="GB139"/>
      <c r="GC139"/>
      <c r="GD139"/>
      <c r="GE139"/>
      <c r="GF139"/>
      <c r="GG139"/>
      <c r="GH139"/>
      <c r="GI139"/>
      <c r="GJ139"/>
      <c r="GK139"/>
      <c r="GL139"/>
      <c r="GM139"/>
      <c r="GN139"/>
      <c r="GO139"/>
      <c r="GP139"/>
      <c r="GQ139"/>
      <c r="GR139"/>
      <c r="GS139"/>
      <c r="GT139"/>
      <c r="GU139"/>
      <c r="GV139"/>
      <c r="GW139"/>
      <c r="GX139"/>
      <c r="GY139"/>
      <c r="GZ139"/>
      <c r="HA139"/>
      <c r="HB139"/>
      <c r="HC139"/>
      <c r="HD139"/>
      <c r="HE139"/>
      <c r="HF139"/>
      <c r="HG139"/>
      <c r="HH139"/>
      <c r="HI139"/>
      <c r="HJ139"/>
      <c r="HK139"/>
      <c r="HL139"/>
      <c r="HM139"/>
      <c r="HN139"/>
      <c r="HO139"/>
      <c r="HP139"/>
      <c r="HQ139"/>
      <c r="HR139"/>
      <c r="HS139"/>
      <c r="HT139"/>
      <c r="HU139"/>
      <c r="HV139"/>
      <c r="HW139"/>
      <c r="HX139"/>
      <c r="HY139"/>
      <c r="HZ139"/>
      <c r="IA139"/>
      <c r="IB139"/>
      <c r="IC139"/>
      <c r="ID139"/>
      <c r="IE139"/>
      <c r="IF139"/>
      <c r="IG139"/>
      <c r="IH139"/>
      <c r="II139"/>
      <c r="IJ139"/>
      <c r="IK139"/>
      <c r="IL139"/>
      <c r="IM139"/>
      <c r="IN139"/>
      <c r="IO139"/>
      <c r="IP139"/>
      <c r="IQ139"/>
      <c r="IR139"/>
      <c r="IS139"/>
      <c r="IT139"/>
      <c r="IU139"/>
    </row>
    <row r="140" spans="2:33" ht="14.25" outlineLevel="1">
      <c r="B140" s="242" t="s">
        <v>231</v>
      </c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  <c r="Q140" s="5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5"/>
      <c r="AF140" s="5"/>
      <c r="AG140" s="5"/>
    </row>
    <row r="141" spans="2:33" ht="14.25" outlineLevel="2">
      <c r="B141" s="231">
        <v>0.05</v>
      </c>
      <c r="C141" s="192" t="str">
        <f>+"zmiana większa niż +/- "&amp;TEXT(B141*100,"0,0")&amp;"%"</f>
        <v>zmiana większa niż +/- 5,0%</v>
      </c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  <c r="Q141" s="5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5"/>
      <c r="AF141" s="5"/>
      <c r="AG141" s="5"/>
    </row>
    <row r="142" spans="2:33" ht="14.25" outlineLevel="2">
      <c r="B142" s="232">
        <v>0.1</v>
      </c>
      <c r="C142" s="192" t="str">
        <f>+"zmiana większa niż +/- "&amp;TEXT(B142*100,"0,0")&amp;"%"</f>
        <v>zmiana większa niż +/- 10,0%</v>
      </c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  <c r="Q142" s="5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5"/>
      <c r="AF142" s="5"/>
      <c r="AG142" s="5"/>
    </row>
    <row r="143" spans="2:33" ht="14.25" outlineLevel="2">
      <c r="B143" s="233">
        <v>0.2</v>
      </c>
      <c r="C143" s="192" t="str">
        <f>+"zmiana większa niż +/- "&amp;TEXT(B143*100,"0,0")&amp;"%"</f>
        <v>zmiana większa niż +/- 20,0%</v>
      </c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  <c r="Q143" s="5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5"/>
      <c r="AF143" s="5"/>
      <c r="AG143" s="5"/>
    </row>
    <row r="144" spans="2:33" ht="14.25" outlineLevel="2">
      <c r="B144" s="234" t="s">
        <v>58</v>
      </c>
      <c r="C144" s="185" t="s">
        <v>174</v>
      </c>
      <c r="D144" s="195">
        <f aca="true" t="shared" si="40" ref="D144:AG144">+IF(D6=0,0,IF(C180&lt;&gt;0,D180/C180-1,0))</f>
        <v>0.03460523618027689</v>
      </c>
      <c r="E144" s="195">
        <f t="shared" si="40"/>
        <v>0.021916616533080413</v>
      </c>
      <c r="F144" s="195">
        <f t="shared" si="40"/>
        <v>0.02223688945452329</v>
      </c>
      <c r="G144" s="195">
        <f t="shared" si="40"/>
        <v>0.022555762919629352</v>
      </c>
      <c r="H144" s="195">
        <f t="shared" si="40"/>
        <v>0</v>
      </c>
      <c r="I144" s="195">
        <f t="shared" si="40"/>
        <v>0</v>
      </c>
      <c r="J144" s="195">
        <f t="shared" si="40"/>
        <v>0</v>
      </c>
      <c r="K144" s="195">
        <f t="shared" si="40"/>
        <v>0</v>
      </c>
      <c r="L144" s="195">
        <f t="shared" si="40"/>
        <v>0</v>
      </c>
      <c r="M144" s="195">
        <f t="shared" si="40"/>
        <v>0</v>
      </c>
      <c r="N144" s="195">
        <f t="shared" si="40"/>
        <v>0</v>
      </c>
      <c r="O144" s="195">
        <f t="shared" si="40"/>
        <v>0</v>
      </c>
      <c r="P144" s="195">
        <f t="shared" si="40"/>
        <v>0</v>
      </c>
      <c r="Q144" s="195">
        <f t="shared" si="40"/>
        <v>0</v>
      </c>
      <c r="R144" s="195">
        <f t="shared" si="40"/>
        <v>0</v>
      </c>
      <c r="S144" s="195">
        <f t="shared" si="40"/>
        <v>0</v>
      </c>
      <c r="T144" s="195">
        <f t="shared" si="40"/>
        <v>0</v>
      </c>
      <c r="U144" s="195">
        <f t="shared" si="40"/>
        <v>0</v>
      </c>
      <c r="V144" s="195">
        <f t="shared" si="40"/>
        <v>0</v>
      </c>
      <c r="W144" s="195">
        <f t="shared" si="40"/>
        <v>0</v>
      </c>
      <c r="X144" s="195">
        <f t="shared" si="40"/>
        <v>0</v>
      </c>
      <c r="Y144" s="195">
        <f t="shared" si="40"/>
        <v>0</v>
      </c>
      <c r="Z144" s="195">
        <f t="shared" si="40"/>
        <v>0</v>
      </c>
      <c r="AA144" s="195">
        <f t="shared" si="40"/>
        <v>0</v>
      </c>
      <c r="AB144" s="195">
        <f t="shared" si="40"/>
        <v>0</v>
      </c>
      <c r="AC144" s="195">
        <f t="shared" si="40"/>
        <v>0</v>
      </c>
      <c r="AD144" s="195">
        <f t="shared" si="40"/>
        <v>0</v>
      </c>
      <c r="AE144" s="195">
        <f t="shared" si="40"/>
        <v>0</v>
      </c>
      <c r="AF144" s="195">
        <f t="shared" si="40"/>
        <v>0</v>
      </c>
      <c r="AG144" s="195">
        <f t="shared" si="40"/>
        <v>0</v>
      </c>
    </row>
    <row r="145" spans="2:33" ht="14.25" outlineLevel="2">
      <c r="B145" s="235" t="s">
        <v>220</v>
      </c>
      <c r="C145" s="99" t="s">
        <v>174</v>
      </c>
      <c r="D145" s="196">
        <f aca="true" t="shared" si="41" ref="D145:AG145">+IF(D6=0,0,IF(C181&lt;&gt;0,D181/C181-1,0))</f>
        <v>0.04593098850870203</v>
      </c>
      <c r="E145" s="196">
        <f t="shared" si="41"/>
        <v>0.021916616533080413</v>
      </c>
      <c r="F145" s="196">
        <f t="shared" si="41"/>
        <v>0.02223688945452329</v>
      </c>
      <c r="G145" s="196">
        <f t="shared" si="41"/>
        <v>0.022555762919629352</v>
      </c>
      <c r="H145" s="196">
        <f t="shared" si="41"/>
        <v>0</v>
      </c>
      <c r="I145" s="196">
        <f t="shared" si="41"/>
        <v>0</v>
      </c>
      <c r="J145" s="196">
        <f t="shared" si="41"/>
        <v>0</v>
      </c>
      <c r="K145" s="196">
        <f t="shared" si="41"/>
        <v>0</v>
      </c>
      <c r="L145" s="196">
        <f t="shared" si="41"/>
        <v>0</v>
      </c>
      <c r="M145" s="196">
        <f t="shared" si="41"/>
        <v>0</v>
      </c>
      <c r="N145" s="196">
        <f t="shared" si="41"/>
        <v>0</v>
      </c>
      <c r="O145" s="196">
        <f t="shared" si="41"/>
        <v>0</v>
      </c>
      <c r="P145" s="196">
        <f t="shared" si="41"/>
        <v>0</v>
      </c>
      <c r="Q145" s="196">
        <f t="shared" si="41"/>
        <v>0</v>
      </c>
      <c r="R145" s="196">
        <f t="shared" si="41"/>
        <v>0</v>
      </c>
      <c r="S145" s="196">
        <f t="shared" si="41"/>
        <v>0</v>
      </c>
      <c r="T145" s="196">
        <f t="shared" si="41"/>
        <v>0</v>
      </c>
      <c r="U145" s="196">
        <f t="shared" si="41"/>
        <v>0</v>
      </c>
      <c r="V145" s="196">
        <f t="shared" si="41"/>
        <v>0</v>
      </c>
      <c r="W145" s="196">
        <f t="shared" si="41"/>
        <v>0</v>
      </c>
      <c r="X145" s="196">
        <f t="shared" si="41"/>
        <v>0</v>
      </c>
      <c r="Y145" s="196">
        <f t="shared" si="41"/>
        <v>0</v>
      </c>
      <c r="Z145" s="196">
        <f t="shared" si="41"/>
        <v>0</v>
      </c>
      <c r="AA145" s="196">
        <f t="shared" si="41"/>
        <v>0</v>
      </c>
      <c r="AB145" s="196">
        <f t="shared" si="41"/>
        <v>0</v>
      </c>
      <c r="AC145" s="196">
        <f t="shared" si="41"/>
        <v>0</v>
      </c>
      <c r="AD145" s="196">
        <f t="shared" si="41"/>
        <v>0</v>
      </c>
      <c r="AE145" s="196">
        <f t="shared" si="41"/>
        <v>0</v>
      </c>
      <c r="AF145" s="196">
        <f t="shared" si="41"/>
        <v>0</v>
      </c>
      <c r="AG145" s="196">
        <f t="shared" si="41"/>
        <v>0</v>
      </c>
    </row>
    <row r="146" spans="2:33" ht="14.25" outlineLevel="2">
      <c r="B146" s="236" t="s">
        <v>219</v>
      </c>
      <c r="C146" s="99" t="s">
        <v>174</v>
      </c>
      <c r="D146" s="196">
        <f aca="true" t="shared" si="42" ref="D146:AG146">+IF(D6=0,0,IF(C182&lt;&gt;0,D182/C182-1,0))</f>
        <v>0.046484487963317944</v>
      </c>
      <c r="E146" s="196">
        <f t="shared" si="42"/>
        <v>0.02216899489597668</v>
      </c>
      <c r="F146" s="196">
        <f t="shared" si="42"/>
        <v>0.022487402267396206</v>
      </c>
      <c r="G146" s="196">
        <f t="shared" si="42"/>
        <v>0.022804279552970597</v>
      </c>
      <c r="H146" s="196">
        <f t="shared" si="42"/>
        <v>0</v>
      </c>
      <c r="I146" s="196">
        <f t="shared" si="42"/>
        <v>0</v>
      </c>
      <c r="J146" s="196">
        <f t="shared" si="42"/>
        <v>0</v>
      </c>
      <c r="K146" s="196">
        <f t="shared" si="42"/>
        <v>0</v>
      </c>
      <c r="L146" s="196">
        <f t="shared" si="42"/>
        <v>0</v>
      </c>
      <c r="M146" s="196">
        <f t="shared" si="42"/>
        <v>0</v>
      </c>
      <c r="N146" s="196">
        <f t="shared" si="42"/>
        <v>0</v>
      </c>
      <c r="O146" s="196">
        <f t="shared" si="42"/>
        <v>0</v>
      </c>
      <c r="P146" s="196">
        <f t="shared" si="42"/>
        <v>0</v>
      </c>
      <c r="Q146" s="196">
        <f t="shared" si="42"/>
        <v>0</v>
      </c>
      <c r="R146" s="196">
        <f t="shared" si="42"/>
        <v>0</v>
      </c>
      <c r="S146" s="196">
        <f t="shared" si="42"/>
        <v>0</v>
      </c>
      <c r="T146" s="196">
        <f t="shared" si="42"/>
        <v>0</v>
      </c>
      <c r="U146" s="196">
        <f t="shared" si="42"/>
        <v>0</v>
      </c>
      <c r="V146" s="196">
        <f t="shared" si="42"/>
        <v>0</v>
      </c>
      <c r="W146" s="196">
        <f t="shared" si="42"/>
        <v>0</v>
      </c>
      <c r="X146" s="196">
        <f t="shared" si="42"/>
        <v>0</v>
      </c>
      <c r="Y146" s="196">
        <f t="shared" si="42"/>
        <v>0</v>
      </c>
      <c r="Z146" s="196">
        <f t="shared" si="42"/>
        <v>0</v>
      </c>
      <c r="AA146" s="196">
        <f t="shared" si="42"/>
        <v>0</v>
      </c>
      <c r="AB146" s="196">
        <f t="shared" si="42"/>
        <v>0</v>
      </c>
      <c r="AC146" s="196">
        <f t="shared" si="42"/>
        <v>0</v>
      </c>
      <c r="AD146" s="196">
        <f t="shared" si="42"/>
        <v>0</v>
      </c>
      <c r="AE146" s="196">
        <f t="shared" si="42"/>
        <v>0</v>
      </c>
      <c r="AF146" s="196">
        <f t="shared" si="42"/>
        <v>0</v>
      </c>
      <c r="AG146" s="196">
        <f t="shared" si="42"/>
        <v>0</v>
      </c>
    </row>
    <row r="147" spans="2:33" ht="14.25" outlineLevel="2">
      <c r="B147" s="236" t="s">
        <v>226</v>
      </c>
      <c r="C147" s="99" t="s">
        <v>174</v>
      </c>
      <c r="D147" s="196">
        <f aca="true" t="shared" si="43" ref="D147:AG147">+IF(D6=0,0,IF(C183&lt;&gt;0,D183/C183-1,0))</f>
        <v>0</v>
      </c>
      <c r="E147" s="196">
        <f t="shared" si="43"/>
        <v>0</v>
      </c>
      <c r="F147" s="196">
        <f t="shared" si="43"/>
        <v>0</v>
      </c>
      <c r="G147" s="196">
        <f t="shared" si="43"/>
        <v>0</v>
      </c>
      <c r="H147" s="196">
        <f t="shared" si="43"/>
        <v>0</v>
      </c>
      <c r="I147" s="196">
        <f t="shared" si="43"/>
        <v>0</v>
      </c>
      <c r="J147" s="196">
        <f t="shared" si="43"/>
        <v>0</v>
      </c>
      <c r="K147" s="196">
        <f t="shared" si="43"/>
        <v>0</v>
      </c>
      <c r="L147" s="196">
        <f t="shared" si="43"/>
        <v>0</v>
      </c>
      <c r="M147" s="196">
        <f t="shared" si="43"/>
        <v>0</v>
      </c>
      <c r="N147" s="196">
        <f t="shared" si="43"/>
        <v>0</v>
      </c>
      <c r="O147" s="196">
        <f t="shared" si="43"/>
        <v>0</v>
      </c>
      <c r="P147" s="196">
        <f t="shared" si="43"/>
        <v>0</v>
      </c>
      <c r="Q147" s="196">
        <f t="shared" si="43"/>
        <v>0</v>
      </c>
      <c r="R147" s="196">
        <f t="shared" si="43"/>
        <v>0</v>
      </c>
      <c r="S147" s="196">
        <f t="shared" si="43"/>
        <v>0</v>
      </c>
      <c r="T147" s="196">
        <f t="shared" si="43"/>
        <v>0</v>
      </c>
      <c r="U147" s="196">
        <f t="shared" si="43"/>
        <v>0</v>
      </c>
      <c r="V147" s="196">
        <f t="shared" si="43"/>
        <v>0</v>
      </c>
      <c r="W147" s="196">
        <f t="shared" si="43"/>
        <v>0</v>
      </c>
      <c r="X147" s="196">
        <f t="shared" si="43"/>
        <v>0</v>
      </c>
      <c r="Y147" s="196">
        <f t="shared" si="43"/>
        <v>0</v>
      </c>
      <c r="Z147" s="196">
        <f t="shared" si="43"/>
        <v>0</v>
      </c>
      <c r="AA147" s="196">
        <f t="shared" si="43"/>
        <v>0</v>
      </c>
      <c r="AB147" s="196">
        <f t="shared" si="43"/>
        <v>0</v>
      </c>
      <c r="AC147" s="196">
        <f t="shared" si="43"/>
        <v>0</v>
      </c>
      <c r="AD147" s="196">
        <f t="shared" si="43"/>
        <v>0</v>
      </c>
      <c r="AE147" s="196">
        <f t="shared" si="43"/>
        <v>0</v>
      </c>
      <c r="AF147" s="196">
        <f t="shared" si="43"/>
        <v>0</v>
      </c>
      <c r="AG147" s="196">
        <f t="shared" si="43"/>
        <v>0</v>
      </c>
    </row>
    <row r="148" spans="2:33" ht="24" outlineLevel="2">
      <c r="B148" s="236" t="s">
        <v>242</v>
      </c>
      <c r="C148" s="99" t="s">
        <v>174</v>
      </c>
      <c r="D148" s="196">
        <f aca="true" t="shared" si="44" ref="D148:AG148">+IF(D6=0,0,IF(C184&lt;&gt;0,D184/C184-1,0))</f>
        <v>0</v>
      </c>
      <c r="E148" s="196">
        <f t="shared" si="44"/>
        <v>0</v>
      </c>
      <c r="F148" s="196">
        <f t="shared" si="44"/>
        <v>0</v>
      </c>
      <c r="G148" s="196">
        <f t="shared" si="44"/>
        <v>0</v>
      </c>
      <c r="H148" s="196">
        <f t="shared" si="44"/>
        <v>0</v>
      </c>
      <c r="I148" s="196">
        <f t="shared" si="44"/>
        <v>0</v>
      </c>
      <c r="J148" s="196">
        <f t="shared" si="44"/>
        <v>0</v>
      </c>
      <c r="K148" s="196">
        <f t="shared" si="44"/>
        <v>0</v>
      </c>
      <c r="L148" s="196">
        <f t="shared" si="44"/>
        <v>0</v>
      </c>
      <c r="M148" s="196">
        <f t="shared" si="44"/>
        <v>0</v>
      </c>
      <c r="N148" s="196">
        <f t="shared" si="44"/>
        <v>0</v>
      </c>
      <c r="O148" s="196">
        <f t="shared" si="44"/>
        <v>0</v>
      </c>
      <c r="P148" s="196">
        <f t="shared" si="44"/>
        <v>0</v>
      </c>
      <c r="Q148" s="196">
        <f t="shared" si="44"/>
        <v>0</v>
      </c>
      <c r="R148" s="196">
        <f t="shared" si="44"/>
        <v>0</v>
      </c>
      <c r="S148" s="196">
        <f t="shared" si="44"/>
        <v>0</v>
      </c>
      <c r="T148" s="196">
        <f t="shared" si="44"/>
        <v>0</v>
      </c>
      <c r="U148" s="196">
        <f t="shared" si="44"/>
        <v>0</v>
      </c>
      <c r="V148" s="196">
        <f t="shared" si="44"/>
        <v>0</v>
      </c>
      <c r="W148" s="196">
        <f t="shared" si="44"/>
        <v>0</v>
      </c>
      <c r="X148" s="196">
        <f t="shared" si="44"/>
        <v>0</v>
      </c>
      <c r="Y148" s="196">
        <f t="shared" si="44"/>
        <v>0</v>
      </c>
      <c r="Z148" s="196">
        <f t="shared" si="44"/>
        <v>0</v>
      </c>
      <c r="AA148" s="196">
        <f t="shared" si="44"/>
        <v>0</v>
      </c>
      <c r="AB148" s="196">
        <f t="shared" si="44"/>
        <v>0</v>
      </c>
      <c r="AC148" s="196">
        <f t="shared" si="44"/>
        <v>0</v>
      </c>
      <c r="AD148" s="196">
        <f t="shared" si="44"/>
        <v>0</v>
      </c>
      <c r="AE148" s="196">
        <f t="shared" si="44"/>
        <v>0</v>
      </c>
      <c r="AF148" s="196">
        <f t="shared" si="44"/>
        <v>0</v>
      </c>
      <c r="AG148" s="196">
        <f t="shared" si="44"/>
        <v>0</v>
      </c>
    </row>
    <row r="149" spans="2:33" ht="14.25" outlineLevel="2">
      <c r="B149" s="237" t="s">
        <v>227</v>
      </c>
      <c r="C149" s="187" t="s">
        <v>174</v>
      </c>
      <c r="D149" s="197">
        <f aca="true" t="shared" si="45" ref="D149:AG149">+IF(D6=0,0,IF(C185&lt;&gt;0,D185/C185-1,0))</f>
        <v>0</v>
      </c>
      <c r="E149" s="197">
        <f t="shared" si="45"/>
        <v>0</v>
      </c>
      <c r="F149" s="197">
        <f t="shared" si="45"/>
        <v>0</v>
      </c>
      <c r="G149" s="197">
        <f t="shared" si="45"/>
        <v>0</v>
      </c>
      <c r="H149" s="197">
        <f t="shared" si="45"/>
        <v>0</v>
      </c>
      <c r="I149" s="197">
        <f t="shared" si="45"/>
        <v>0</v>
      </c>
      <c r="J149" s="197">
        <f t="shared" si="45"/>
        <v>0</v>
      </c>
      <c r="K149" s="197">
        <f t="shared" si="45"/>
        <v>0</v>
      </c>
      <c r="L149" s="197">
        <f t="shared" si="45"/>
        <v>0</v>
      </c>
      <c r="M149" s="197">
        <f t="shared" si="45"/>
        <v>0</v>
      </c>
      <c r="N149" s="197">
        <f t="shared" si="45"/>
        <v>0</v>
      </c>
      <c r="O149" s="197">
        <f t="shared" si="45"/>
        <v>0</v>
      </c>
      <c r="P149" s="197">
        <f t="shared" si="45"/>
        <v>0</v>
      </c>
      <c r="Q149" s="197">
        <f t="shared" si="45"/>
        <v>0</v>
      </c>
      <c r="R149" s="197">
        <f t="shared" si="45"/>
        <v>0</v>
      </c>
      <c r="S149" s="197">
        <f t="shared" si="45"/>
        <v>0</v>
      </c>
      <c r="T149" s="197">
        <f t="shared" si="45"/>
        <v>0</v>
      </c>
      <c r="U149" s="197">
        <f t="shared" si="45"/>
        <v>0</v>
      </c>
      <c r="V149" s="197">
        <f t="shared" si="45"/>
        <v>0</v>
      </c>
      <c r="W149" s="197">
        <f t="shared" si="45"/>
        <v>0</v>
      </c>
      <c r="X149" s="197">
        <f t="shared" si="45"/>
        <v>0</v>
      </c>
      <c r="Y149" s="197">
        <f t="shared" si="45"/>
        <v>0</v>
      </c>
      <c r="Z149" s="197">
        <f t="shared" si="45"/>
        <v>0</v>
      </c>
      <c r="AA149" s="197">
        <f t="shared" si="45"/>
        <v>0</v>
      </c>
      <c r="AB149" s="197">
        <f t="shared" si="45"/>
        <v>0</v>
      </c>
      <c r="AC149" s="197">
        <f t="shared" si="45"/>
        <v>0</v>
      </c>
      <c r="AD149" s="197">
        <f t="shared" si="45"/>
        <v>0</v>
      </c>
      <c r="AE149" s="197">
        <f t="shared" si="45"/>
        <v>0</v>
      </c>
      <c r="AF149" s="197">
        <f t="shared" si="45"/>
        <v>0</v>
      </c>
      <c r="AG149" s="197">
        <f t="shared" si="45"/>
        <v>0</v>
      </c>
    </row>
    <row r="150" spans="2:33" ht="14.25" outlineLevel="2">
      <c r="B150" s="234" t="s">
        <v>45</v>
      </c>
      <c r="C150" s="185" t="s">
        <v>174</v>
      </c>
      <c r="D150" s="195">
        <f aca="true" t="shared" si="46" ref="D150:AG150">+IF(D6=0,0,IF(C186&lt;&gt;0,D186/C186-1,0))</f>
        <v>-0.0025249499166386524</v>
      </c>
      <c r="E150" s="195">
        <f t="shared" si="46"/>
        <v>0.043531177697594625</v>
      </c>
      <c r="F150" s="195">
        <f t="shared" si="46"/>
        <v>0.05746111893671224</v>
      </c>
      <c r="G150" s="195">
        <f t="shared" si="46"/>
        <v>0.022555762919629352</v>
      </c>
      <c r="H150" s="195">
        <f t="shared" si="46"/>
        <v>0</v>
      </c>
      <c r="I150" s="195">
        <f t="shared" si="46"/>
        <v>0</v>
      </c>
      <c r="J150" s="195">
        <f t="shared" si="46"/>
        <v>0</v>
      </c>
      <c r="K150" s="195">
        <f t="shared" si="46"/>
        <v>0</v>
      </c>
      <c r="L150" s="195">
        <f t="shared" si="46"/>
        <v>0</v>
      </c>
      <c r="M150" s="195">
        <f t="shared" si="46"/>
        <v>0</v>
      </c>
      <c r="N150" s="195">
        <f t="shared" si="46"/>
        <v>0</v>
      </c>
      <c r="O150" s="195">
        <f t="shared" si="46"/>
        <v>0</v>
      </c>
      <c r="P150" s="195">
        <f t="shared" si="46"/>
        <v>0</v>
      </c>
      <c r="Q150" s="195">
        <f t="shared" si="46"/>
        <v>0</v>
      </c>
      <c r="R150" s="195">
        <f t="shared" si="46"/>
        <v>0</v>
      </c>
      <c r="S150" s="195">
        <f t="shared" si="46"/>
        <v>0</v>
      </c>
      <c r="T150" s="195">
        <f t="shared" si="46"/>
        <v>0</v>
      </c>
      <c r="U150" s="195">
        <f t="shared" si="46"/>
        <v>0</v>
      </c>
      <c r="V150" s="195">
        <f t="shared" si="46"/>
        <v>0</v>
      </c>
      <c r="W150" s="195">
        <f t="shared" si="46"/>
        <v>0</v>
      </c>
      <c r="X150" s="195">
        <f t="shared" si="46"/>
        <v>0</v>
      </c>
      <c r="Y150" s="195">
        <f t="shared" si="46"/>
        <v>0</v>
      </c>
      <c r="Z150" s="195">
        <f t="shared" si="46"/>
        <v>0</v>
      </c>
      <c r="AA150" s="195">
        <f t="shared" si="46"/>
        <v>0</v>
      </c>
      <c r="AB150" s="195">
        <f t="shared" si="46"/>
        <v>0</v>
      </c>
      <c r="AC150" s="195">
        <f t="shared" si="46"/>
        <v>0</v>
      </c>
      <c r="AD150" s="195">
        <f t="shared" si="46"/>
        <v>0</v>
      </c>
      <c r="AE150" s="195">
        <f t="shared" si="46"/>
        <v>0</v>
      </c>
      <c r="AF150" s="195">
        <f t="shared" si="46"/>
        <v>0</v>
      </c>
      <c r="AG150" s="195">
        <f t="shared" si="46"/>
        <v>0</v>
      </c>
    </row>
    <row r="151" spans="2:33" ht="24" outlineLevel="2">
      <c r="B151" s="238" t="s">
        <v>221</v>
      </c>
      <c r="C151" s="99" t="s">
        <v>174</v>
      </c>
      <c r="D151" s="196">
        <f aca="true" t="shared" si="47" ref="D151:AG151">+IF(D6=0,0,IF(C187&lt;&gt;0,D187/C187-1,0))</f>
        <v>-0.0015818145536303785</v>
      </c>
      <c r="E151" s="196">
        <f t="shared" si="47"/>
        <v>0.043531177697594625</v>
      </c>
      <c r="F151" s="196">
        <f t="shared" si="47"/>
        <v>0.05746111893671224</v>
      </c>
      <c r="G151" s="196">
        <f t="shared" si="47"/>
        <v>0.022555762919629352</v>
      </c>
      <c r="H151" s="196">
        <f t="shared" si="47"/>
        <v>0</v>
      </c>
      <c r="I151" s="196">
        <f t="shared" si="47"/>
        <v>0</v>
      </c>
      <c r="J151" s="196">
        <f t="shared" si="47"/>
        <v>0</v>
      </c>
      <c r="K151" s="196">
        <f t="shared" si="47"/>
        <v>0</v>
      </c>
      <c r="L151" s="196">
        <f t="shared" si="47"/>
        <v>0</v>
      </c>
      <c r="M151" s="196">
        <f t="shared" si="47"/>
        <v>0</v>
      </c>
      <c r="N151" s="196">
        <f t="shared" si="47"/>
        <v>0</v>
      </c>
      <c r="O151" s="196">
        <f t="shared" si="47"/>
        <v>0</v>
      </c>
      <c r="P151" s="196">
        <f t="shared" si="47"/>
        <v>0</v>
      </c>
      <c r="Q151" s="196">
        <f t="shared" si="47"/>
        <v>0</v>
      </c>
      <c r="R151" s="196">
        <f t="shared" si="47"/>
        <v>0</v>
      </c>
      <c r="S151" s="196">
        <f t="shared" si="47"/>
        <v>0</v>
      </c>
      <c r="T151" s="196">
        <f t="shared" si="47"/>
        <v>0</v>
      </c>
      <c r="U151" s="196">
        <f t="shared" si="47"/>
        <v>0</v>
      </c>
      <c r="V151" s="196">
        <f t="shared" si="47"/>
        <v>0</v>
      </c>
      <c r="W151" s="196">
        <f t="shared" si="47"/>
        <v>0</v>
      </c>
      <c r="X151" s="196">
        <f t="shared" si="47"/>
        <v>0</v>
      </c>
      <c r="Y151" s="196">
        <f t="shared" si="47"/>
        <v>0</v>
      </c>
      <c r="Z151" s="196">
        <f t="shared" si="47"/>
        <v>0</v>
      </c>
      <c r="AA151" s="196">
        <f t="shared" si="47"/>
        <v>0</v>
      </c>
      <c r="AB151" s="196">
        <f t="shared" si="47"/>
        <v>0</v>
      </c>
      <c r="AC151" s="196">
        <f t="shared" si="47"/>
        <v>0</v>
      </c>
      <c r="AD151" s="196">
        <f t="shared" si="47"/>
        <v>0</v>
      </c>
      <c r="AE151" s="196">
        <f t="shared" si="47"/>
        <v>0</v>
      </c>
      <c r="AF151" s="196">
        <f t="shared" si="47"/>
        <v>0</v>
      </c>
      <c r="AG151" s="196">
        <f t="shared" si="47"/>
        <v>0</v>
      </c>
    </row>
    <row r="152" spans="2:33" ht="14.25" outlineLevel="2">
      <c r="B152" s="239" t="s">
        <v>228</v>
      </c>
      <c r="C152" s="99" t="s">
        <v>174</v>
      </c>
      <c r="D152" s="196">
        <f aca="true" t="shared" si="48" ref="D152:AG152">+IF(D6=0,0,IF(C188&lt;&gt;0,D188/C188-1,0))</f>
        <v>0.047265055748818785</v>
      </c>
      <c r="E152" s="196">
        <f t="shared" si="48"/>
        <v>0.03219316862041288</v>
      </c>
      <c r="F152" s="196">
        <f t="shared" si="48"/>
        <v>0.03390466237843959</v>
      </c>
      <c r="G152" s="196">
        <f t="shared" si="48"/>
        <v>0.0411159674116226</v>
      </c>
      <c r="H152" s="196">
        <f t="shared" si="48"/>
        <v>0</v>
      </c>
      <c r="I152" s="196">
        <f t="shared" si="48"/>
        <v>0</v>
      </c>
      <c r="J152" s="196">
        <f t="shared" si="48"/>
        <v>0</v>
      </c>
      <c r="K152" s="196">
        <f t="shared" si="48"/>
        <v>0</v>
      </c>
      <c r="L152" s="196">
        <f t="shared" si="48"/>
        <v>0</v>
      </c>
      <c r="M152" s="196">
        <f t="shared" si="48"/>
        <v>0</v>
      </c>
      <c r="N152" s="196">
        <f t="shared" si="48"/>
        <v>0</v>
      </c>
      <c r="O152" s="196">
        <f t="shared" si="48"/>
        <v>0</v>
      </c>
      <c r="P152" s="196">
        <f t="shared" si="48"/>
        <v>0</v>
      </c>
      <c r="Q152" s="196">
        <f t="shared" si="48"/>
        <v>0</v>
      </c>
      <c r="R152" s="196">
        <f t="shared" si="48"/>
        <v>0</v>
      </c>
      <c r="S152" s="196">
        <f t="shared" si="48"/>
        <v>0</v>
      </c>
      <c r="T152" s="196">
        <f t="shared" si="48"/>
        <v>0</v>
      </c>
      <c r="U152" s="196">
        <f t="shared" si="48"/>
        <v>0</v>
      </c>
      <c r="V152" s="196">
        <f t="shared" si="48"/>
        <v>0</v>
      </c>
      <c r="W152" s="196">
        <f t="shared" si="48"/>
        <v>0</v>
      </c>
      <c r="X152" s="196">
        <f t="shared" si="48"/>
        <v>0</v>
      </c>
      <c r="Y152" s="196">
        <f t="shared" si="48"/>
        <v>0</v>
      </c>
      <c r="Z152" s="196">
        <f t="shared" si="48"/>
        <v>0</v>
      </c>
      <c r="AA152" s="196">
        <f t="shared" si="48"/>
        <v>0</v>
      </c>
      <c r="AB152" s="196">
        <f t="shared" si="48"/>
        <v>0</v>
      </c>
      <c r="AC152" s="196">
        <f t="shared" si="48"/>
        <v>0</v>
      </c>
      <c r="AD152" s="196">
        <f t="shared" si="48"/>
        <v>0</v>
      </c>
      <c r="AE152" s="196">
        <f t="shared" si="48"/>
        <v>0</v>
      </c>
      <c r="AF152" s="196">
        <f t="shared" si="48"/>
        <v>0</v>
      </c>
      <c r="AG152" s="196">
        <f t="shared" si="48"/>
        <v>0</v>
      </c>
    </row>
    <row r="153" spans="2:33" ht="24" outlineLevel="2">
      <c r="B153" s="236" t="s">
        <v>230</v>
      </c>
      <c r="C153" s="99" t="s">
        <v>174</v>
      </c>
      <c r="D153" s="196">
        <f aca="true" t="shared" si="49" ref="D153:AG153">+IF(D6=0,0,IF(C189&lt;&gt;0,D189/C189-1,0))</f>
        <v>0.0483439638431844</v>
      </c>
      <c r="E153" s="196">
        <f t="shared" si="49"/>
        <v>0.03219316862041288</v>
      </c>
      <c r="F153" s="196">
        <f t="shared" si="49"/>
        <v>0.03390466237843959</v>
      </c>
      <c r="G153" s="196">
        <f t="shared" si="49"/>
        <v>0.0411159674116226</v>
      </c>
      <c r="H153" s="196">
        <f t="shared" si="49"/>
        <v>0</v>
      </c>
      <c r="I153" s="196">
        <f t="shared" si="49"/>
        <v>0</v>
      </c>
      <c r="J153" s="196">
        <f t="shared" si="49"/>
        <v>0</v>
      </c>
      <c r="K153" s="196">
        <f t="shared" si="49"/>
        <v>0</v>
      </c>
      <c r="L153" s="196">
        <f t="shared" si="49"/>
        <v>0</v>
      </c>
      <c r="M153" s="196">
        <f t="shared" si="49"/>
        <v>0</v>
      </c>
      <c r="N153" s="196">
        <f t="shared" si="49"/>
        <v>0</v>
      </c>
      <c r="O153" s="196">
        <f t="shared" si="49"/>
        <v>0</v>
      </c>
      <c r="P153" s="196">
        <f t="shared" si="49"/>
        <v>0</v>
      </c>
      <c r="Q153" s="196">
        <f t="shared" si="49"/>
        <v>0</v>
      </c>
      <c r="R153" s="196">
        <f t="shared" si="49"/>
        <v>0</v>
      </c>
      <c r="S153" s="196">
        <f t="shared" si="49"/>
        <v>0</v>
      </c>
      <c r="T153" s="196">
        <f t="shared" si="49"/>
        <v>0</v>
      </c>
      <c r="U153" s="196">
        <f t="shared" si="49"/>
        <v>0</v>
      </c>
      <c r="V153" s="196">
        <f t="shared" si="49"/>
        <v>0</v>
      </c>
      <c r="W153" s="196">
        <f t="shared" si="49"/>
        <v>0</v>
      </c>
      <c r="X153" s="196">
        <f t="shared" si="49"/>
        <v>0</v>
      </c>
      <c r="Y153" s="196">
        <f t="shared" si="49"/>
        <v>0</v>
      </c>
      <c r="Z153" s="196">
        <f t="shared" si="49"/>
        <v>0</v>
      </c>
      <c r="AA153" s="196">
        <f t="shared" si="49"/>
        <v>0</v>
      </c>
      <c r="AB153" s="196">
        <f t="shared" si="49"/>
        <v>0</v>
      </c>
      <c r="AC153" s="196">
        <f t="shared" si="49"/>
        <v>0</v>
      </c>
      <c r="AD153" s="196">
        <f t="shared" si="49"/>
        <v>0</v>
      </c>
      <c r="AE153" s="196">
        <f t="shared" si="49"/>
        <v>0</v>
      </c>
      <c r="AF153" s="196">
        <f t="shared" si="49"/>
        <v>0</v>
      </c>
      <c r="AG153" s="196">
        <f t="shared" si="49"/>
        <v>0</v>
      </c>
    </row>
    <row r="154" spans="2:33" ht="14.25" outlineLevel="2">
      <c r="B154" s="236" t="s">
        <v>229</v>
      </c>
      <c r="C154" s="99" t="s">
        <v>174</v>
      </c>
      <c r="D154" s="196">
        <f aca="true" t="shared" si="50" ref="D154:AG154">+IF(D6=0,0,IF(C190&lt;&gt;0,D190/C190-1,0))</f>
        <v>0.058542454167365365</v>
      </c>
      <c r="E154" s="196">
        <f t="shared" si="50"/>
        <v>0.04528565548867336</v>
      </c>
      <c r="F154" s="196">
        <f t="shared" si="50"/>
        <v>0.05547044204583207</v>
      </c>
      <c r="G154" s="196">
        <f t="shared" si="50"/>
        <v>0.06049588967060382</v>
      </c>
      <c r="H154" s="196">
        <f t="shared" si="50"/>
        <v>0</v>
      </c>
      <c r="I154" s="196">
        <f t="shared" si="50"/>
        <v>0</v>
      </c>
      <c r="J154" s="196">
        <f t="shared" si="50"/>
        <v>0</v>
      </c>
      <c r="K154" s="196">
        <f t="shared" si="50"/>
        <v>0</v>
      </c>
      <c r="L154" s="196">
        <f t="shared" si="50"/>
        <v>0</v>
      </c>
      <c r="M154" s="196">
        <f t="shared" si="50"/>
        <v>0</v>
      </c>
      <c r="N154" s="196">
        <f t="shared" si="50"/>
        <v>0</v>
      </c>
      <c r="O154" s="196">
        <f t="shared" si="50"/>
        <v>0</v>
      </c>
      <c r="P154" s="196">
        <f t="shared" si="50"/>
        <v>0</v>
      </c>
      <c r="Q154" s="196">
        <f t="shared" si="50"/>
        <v>0</v>
      </c>
      <c r="R154" s="196">
        <f t="shared" si="50"/>
        <v>0</v>
      </c>
      <c r="S154" s="196">
        <f t="shared" si="50"/>
        <v>0</v>
      </c>
      <c r="T154" s="196">
        <f t="shared" si="50"/>
        <v>0</v>
      </c>
      <c r="U154" s="196">
        <f t="shared" si="50"/>
        <v>0</v>
      </c>
      <c r="V154" s="196">
        <f t="shared" si="50"/>
        <v>0</v>
      </c>
      <c r="W154" s="196">
        <f t="shared" si="50"/>
        <v>0</v>
      </c>
      <c r="X154" s="196">
        <f t="shared" si="50"/>
        <v>0</v>
      </c>
      <c r="Y154" s="196">
        <f t="shared" si="50"/>
        <v>0</v>
      </c>
      <c r="Z154" s="196">
        <f t="shared" si="50"/>
        <v>0</v>
      </c>
      <c r="AA154" s="196">
        <f t="shared" si="50"/>
        <v>0</v>
      </c>
      <c r="AB154" s="196">
        <f t="shared" si="50"/>
        <v>0</v>
      </c>
      <c r="AC154" s="196">
        <f t="shared" si="50"/>
        <v>0</v>
      </c>
      <c r="AD154" s="196">
        <f t="shared" si="50"/>
        <v>0</v>
      </c>
      <c r="AE154" s="196">
        <f t="shared" si="50"/>
        <v>0</v>
      </c>
      <c r="AF154" s="196">
        <f t="shared" si="50"/>
        <v>0</v>
      </c>
      <c r="AG154" s="196">
        <f t="shared" si="50"/>
        <v>0</v>
      </c>
    </row>
    <row r="155" spans="2:33" ht="24" outlineLevel="2">
      <c r="B155" s="237" t="s">
        <v>240</v>
      </c>
      <c r="C155" s="186" t="s">
        <v>174</v>
      </c>
      <c r="D155" s="198">
        <f aca="true" t="shared" si="51" ref="D155:D160">+IF(D$6=0,0,IF(C191&lt;&gt;0,D191/C191-1,0))</f>
        <v>0.04577522746720719</v>
      </c>
      <c r="E155" s="198">
        <f aca="true" t="shared" si="52" ref="E155:AG155">+IF(E6=0,0,IF(D191&lt;&gt;0,E191/D191-1,0))</f>
        <v>0.0250000646909343</v>
      </c>
      <c r="F155" s="198">
        <f t="shared" si="52"/>
        <v>0.024999978047616445</v>
      </c>
      <c r="G155" s="198">
        <f t="shared" si="52"/>
        <v>0.025000017401280106</v>
      </c>
      <c r="H155" s="198">
        <f t="shared" si="52"/>
        <v>0</v>
      </c>
      <c r="I155" s="198">
        <f t="shared" si="52"/>
        <v>0</v>
      </c>
      <c r="J155" s="198">
        <f t="shared" si="52"/>
        <v>0</v>
      </c>
      <c r="K155" s="198">
        <f t="shared" si="52"/>
        <v>0</v>
      </c>
      <c r="L155" s="198">
        <f t="shared" si="52"/>
        <v>0</v>
      </c>
      <c r="M155" s="198">
        <f t="shared" si="52"/>
        <v>0</v>
      </c>
      <c r="N155" s="198">
        <f t="shared" si="52"/>
        <v>0</v>
      </c>
      <c r="O155" s="198">
        <f t="shared" si="52"/>
        <v>0</v>
      </c>
      <c r="P155" s="198">
        <f t="shared" si="52"/>
        <v>0</v>
      </c>
      <c r="Q155" s="198">
        <f t="shared" si="52"/>
        <v>0</v>
      </c>
      <c r="R155" s="198">
        <f t="shared" si="52"/>
        <v>0</v>
      </c>
      <c r="S155" s="198">
        <f t="shared" si="52"/>
        <v>0</v>
      </c>
      <c r="T155" s="198">
        <f t="shared" si="52"/>
        <v>0</v>
      </c>
      <c r="U155" s="198">
        <f t="shared" si="52"/>
        <v>0</v>
      </c>
      <c r="V155" s="198">
        <f t="shared" si="52"/>
        <v>0</v>
      </c>
      <c r="W155" s="198">
        <f t="shared" si="52"/>
        <v>0</v>
      </c>
      <c r="X155" s="198">
        <f t="shared" si="52"/>
        <v>0</v>
      </c>
      <c r="Y155" s="198">
        <f t="shared" si="52"/>
        <v>0</v>
      </c>
      <c r="Z155" s="198">
        <f t="shared" si="52"/>
        <v>0</v>
      </c>
      <c r="AA155" s="198">
        <f t="shared" si="52"/>
        <v>0</v>
      </c>
      <c r="AB155" s="198">
        <f t="shared" si="52"/>
        <v>0</v>
      </c>
      <c r="AC155" s="198">
        <f t="shared" si="52"/>
        <v>0</v>
      </c>
      <c r="AD155" s="198">
        <f t="shared" si="52"/>
        <v>0</v>
      </c>
      <c r="AE155" s="198">
        <f t="shared" si="52"/>
        <v>0</v>
      </c>
      <c r="AF155" s="198">
        <f t="shared" si="52"/>
        <v>0</v>
      </c>
      <c r="AG155" s="198">
        <f t="shared" si="52"/>
        <v>0</v>
      </c>
    </row>
    <row r="156" spans="1:33" s="156" customFormat="1" ht="14.25" outlineLevel="2">
      <c r="A156" s="1"/>
      <c r="B156" s="240" t="s">
        <v>375</v>
      </c>
      <c r="C156" s="215" t="s">
        <v>174</v>
      </c>
      <c r="D156" s="195">
        <f t="shared" si="51"/>
        <v>-1</v>
      </c>
      <c r="E156" s="219">
        <f aca="true" t="shared" si="53" ref="E156:AG156">+IF(E$6=0,0,IF(D192&lt;&gt;0,E192/D192-1,0))</f>
        <v>0</v>
      </c>
      <c r="F156" s="219">
        <f t="shared" si="53"/>
        <v>0</v>
      </c>
      <c r="G156" s="219">
        <f t="shared" si="53"/>
        <v>0</v>
      </c>
      <c r="H156" s="219">
        <f t="shared" si="53"/>
        <v>0</v>
      </c>
      <c r="I156" s="219">
        <f t="shared" si="53"/>
        <v>0</v>
      </c>
      <c r="J156" s="219">
        <f t="shared" si="53"/>
        <v>0</v>
      </c>
      <c r="K156" s="219">
        <f t="shared" si="53"/>
        <v>0</v>
      </c>
      <c r="L156" s="219">
        <f t="shared" si="53"/>
        <v>0</v>
      </c>
      <c r="M156" s="219">
        <f t="shared" si="53"/>
        <v>0</v>
      </c>
      <c r="N156" s="219">
        <f t="shared" si="53"/>
        <v>0</v>
      </c>
      <c r="O156" s="219">
        <f t="shared" si="53"/>
        <v>0</v>
      </c>
      <c r="P156" s="219">
        <f t="shared" si="53"/>
        <v>0</v>
      </c>
      <c r="Q156" s="219">
        <f t="shared" si="53"/>
        <v>0</v>
      </c>
      <c r="R156" s="219">
        <f t="shared" si="53"/>
        <v>0</v>
      </c>
      <c r="S156" s="219">
        <f t="shared" si="53"/>
        <v>0</v>
      </c>
      <c r="T156" s="219">
        <f t="shared" si="53"/>
        <v>0</v>
      </c>
      <c r="U156" s="219">
        <f t="shared" si="53"/>
        <v>0</v>
      </c>
      <c r="V156" s="219">
        <f t="shared" si="53"/>
        <v>0</v>
      </c>
      <c r="W156" s="219">
        <f t="shared" si="53"/>
        <v>0</v>
      </c>
      <c r="X156" s="219">
        <f t="shared" si="53"/>
        <v>0</v>
      </c>
      <c r="Y156" s="219">
        <f t="shared" si="53"/>
        <v>0</v>
      </c>
      <c r="Z156" s="219">
        <f t="shared" si="53"/>
        <v>0</v>
      </c>
      <c r="AA156" s="219">
        <f t="shared" si="53"/>
        <v>0</v>
      </c>
      <c r="AB156" s="219">
        <f t="shared" si="53"/>
        <v>0</v>
      </c>
      <c r="AC156" s="219">
        <f t="shared" si="53"/>
        <v>0</v>
      </c>
      <c r="AD156" s="219">
        <f t="shared" si="53"/>
        <v>0</v>
      </c>
      <c r="AE156" s="219">
        <f t="shared" si="53"/>
        <v>0</v>
      </c>
      <c r="AF156" s="219">
        <f t="shared" si="53"/>
        <v>0</v>
      </c>
      <c r="AG156" s="219">
        <f t="shared" si="53"/>
        <v>0</v>
      </c>
    </row>
    <row r="157" spans="1:33" s="156" customFormat="1" ht="14.25" outlineLevel="2">
      <c r="A157" s="1"/>
      <c r="B157" s="236" t="s">
        <v>372</v>
      </c>
      <c r="C157" s="216" t="s">
        <v>174</v>
      </c>
      <c r="D157" s="220">
        <f t="shared" si="51"/>
        <v>-1</v>
      </c>
      <c r="E157" s="221">
        <f aca="true" t="shared" si="54" ref="E157:AG157">+IF(E$6=0,0,IF(D193&lt;&gt;0,E193/D193-1,0))</f>
        <v>0</v>
      </c>
      <c r="F157" s="221">
        <f t="shared" si="54"/>
        <v>0</v>
      </c>
      <c r="G157" s="221">
        <f t="shared" si="54"/>
        <v>0</v>
      </c>
      <c r="H157" s="221">
        <f t="shared" si="54"/>
        <v>0</v>
      </c>
      <c r="I157" s="221">
        <f t="shared" si="54"/>
        <v>0</v>
      </c>
      <c r="J157" s="221">
        <f t="shared" si="54"/>
        <v>0</v>
      </c>
      <c r="K157" s="221">
        <f t="shared" si="54"/>
        <v>0</v>
      </c>
      <c r="L157" s="221">
        <f t="shared" si="54"/>
        <v>0</v>
      </c>
      <c r="M157" s="221">
        <f t="shared" si="54"/>
        <v>0</v>
      </c>
      <c r="N157" s="221">
        <f t="shared" si="54"/>
        <v>0</v>
      </c>
      <c r="O157" s="221">
        <f t="shared" si="54"/>
        <v>0</v>
      </c>
      <c r="P157" s="221">
        <f t="shared" si="54"/>
        <v>0</v>
      </c>
      <c r="Q157" s="221">
        <f t="shared" si="54"/>
        <v>0</v>
      </c>
      <c r="R157" s="221">
        <f t="shared" si="54"/>
        <v>0</v>
      </c>
      <c r="S157" s="221">
        <f t="shared" si="54"/>
        <v>0</v>
      </c>
      <c r="T157" s="221">
        <f t="shared" si="54"/>
        <v>0</v>
      </c>
      <c r="U157" s="221">
        <f t="shared" si="54"/>
        <v>0</v>
      </c>
      <c r="V157" s="221">
        <f t="shared" si="54"/>
        <v>0</v>
      </c>
      <c r="W157" s="221">
        <f t="shared" si="54"/>
        <v>0</v>
      </c>
      <c r="X157" s="221">
        <f t="shared" si="54"/>
        <v>0</v>
      </c>
      <c r="Y157" s="221">
        <f t="shared" si="54"/>
        <v>0</v>
      </c>
      <c r="Z157" s="221">
        <f t="shared" si="54"/>
        <v>0</v>
      </c>
      <c r="AA157" s="221">
        <f t="shared" si="54"/>
        <v>0</v>
      </c>
      <c r="AB157" s="221">
        <f t="shared" si="54"/>
        <v>0</v>
      </c>
      <c r="AC157" s="221">
        <f t="shared" si="54"/>
        <v>0</v>
      </c>
      <c r="AD157" s="221">
        <f t="shared" si="54"/>
        <v>0</v>
      </c>
      <c r="AE157" s="221">
        <f t="shared" si="54"/>
        <v>0</v>
      </c>
      <c r="AF157" s="221">
        <f t="shared" si="54"/>
        <v>0</v>
      </c>
      <c r="AG157" s="221">
        <f t="shared" si="54"/>
        <v>0</v>
      </c>
    </row>
    <row r="158" spans="1:33" s="156" customFormat="1" ht="14.25" outlineLevel="2">
      <c r="A158" s="1"/>
      <c r="B158" s="236" t="s">
        <v>373</v>
      </c>
      <c r="C158" s="217" t="s">
        <v>174</v>
      </c>
      <c r="D158" s="222">
        <f t="shared" si="51"/>
        <v>-1</v>
      </c>
      <c r="E158" s="222">
        <f aca="true" t="shared" si="55" ref="E158:AG158">+IF(E$6=0,0,IF(D194&lt;&gt;0,E194/D194-1,0))</f>
        <v>0</v>
      </c>
      <c r="F158" s="222">
        <f t="shared" si="55"/>
        <v>0</v>
      </c>
      <c r="G158" s="222">
        <f t="shared" si="55"/>
        <v>0</v>
      </c>
      <c r="H158" s="222">
        <f t="shared" si="55"/>
        <v>0</v>
      </c>
      <c r="I158" s="222">
        <f t="shared" si="55"/>
        <v>0</v>
      </c>
      <c r="J158" s="222">
        <f t="shared" si="55"/>
        <v>0</v>
      </c>
      <c r="K158" s="222">
        <f t="shared" si="55"/>
        <v>0</v>
      </c>
      <c r="L158" s="222">
        <f t="shared" si="55"/>
        <v>0</v>
      </c>
      <c r="M158" s="222">
        <f t="shared" si="55"/>
        <v>0</v>
      </c>
      <c r="N158" s="222">
        <f t="shared" si="55"/>
        <v>0</v>
      </c>
      <c r="O158" s="222">
        <f t="shared" si="55"/>
        <v>0</v>
      </c>
      <c r="P158" s="222">
        <f t="shared" si="55"/>
        <v>0</v>
      </c>
      <c r="Q158" s="222">
        <f t="shared" si="55"/>
        <v>0</v>
      </c>
      <c r="R158" s="222">
        <f t="shared" si="55"/>
        <v>0</v>
      </c>
      <c r="S158" s="222">
        <f t="shared" si="55"/>
        <v>0</v>
      </c>
      <c r="T158" s="222">
        <f t="shared" si="55"/>
        <v>0</v>
      </c>
      <c r="U158" s="222">
        <f t="shared" si="55"/>
        <v>0</v>
      </c>
      <c r="V158" s="222">
        <f t="shared" si="55"/>
        <v>0</v>
      </c>
      <c r="W158" s="222">
        <f t="shared" si="55"/>
        <v>0</v>
      </c>
      <c r="X158" s="222">
        <f t="shared" si="55"/>
        <v>0</v>
      </c>
      <c r="Y158" s="222">
        <f t="shared" si="55"/>
        <v>0</v>
      </c>
      <c r="Z158" s="222">
        <f t="shared" si="55"/>
        <v>0</v>
      </c>
      <c r="AA158" s="222">
        <f t="shared" si="55"/>
        <v>0</v>
      </c>
      <c r="AB158" s="222">
        <f t="shared" si="55"/>
        <v>0</v>
      </c>
      <c r="AC158" s="222">
        <f t="shared" si="55"/>
        <v>0</v>
      </c>
      <c r="AD158" s="222">
        <f t="shared" si="55"/>
        <v>0</v>
      </c>
      <c r="AE158" s="222">
        <f t="shared" si="55"/>
        <v>0</v>
      </c>
      <c r="AF158" s="222">
        <f t="shared" si="55"/>
        <v>0</v>
      </c>
      <c r="AG158" s="222">
        <f t="shared" si="55"/>
        <v>0</v>
      </c>
    </row>
    <row r="159" spans="1:33" s="156" customFormat="1" ht="24" outlineLevel="2">
      <c r="A159" s="1"/>
      <c r="B159" s="241" t="s">
        <v>371</v>
      </c>
      <c r="C159" s="215" t="s">
        <v>174</v>
      </c>
      <c r="D159" s="219">
        <f t="shared" si="51"/>
        <v>-1</v>
      </c>
      <c r="E159" s="219">
        <f aca="true" t="shared" si="56" ref="E159:AG159">+IF(E$6=0,0,IF(D195&lt;&gt;0,E195/D195-1,0))</f>
        <v>0</v>
      </c>
      <c r="F159" s="219">
        <f t="shared" si="56"/>
        <v>0</v>
      </c>
      <c r="G159" s="219">
        <f t="shared" si="56"/>
        <v>0</v>
      </c>
      <c r="H159" s="219">
        <f t="shared" si="56"/>
        <v>0</v>
      </c>
      <c r="I159" s="219">
        <f t="shared" si="56"/>
        <v>0</v>
      </c>
      <c r="J159" s="219">
        <f t="shared" si="56"/>
        <v>0</v>
      </c>
      <c r="K159" s="219">
        <f t="shared" si="56"/>
        <v>0</v>
      </c>
      <c r="L159" s="219">
        <f t="shared" si="56"/>
        <v>0</v>
      </c>
      <c r="M159" s="219">
        <f t="shared" si="56"/>
        <v>0</v>
      </c>
      <c r="N159" s="219">
        <f t="shared" si="56"/>
        <v>0</v>
      </c>
      <c r="O159" s="219">
        <f t="shared" si="56"/>
        <v>0</v>
      </c>
      <c r="P159" s="219">
        <f t="shared" si="56"/>
        <v>0</v>
      </c>
      <c r="Q159" s="219">
        <f t="shared" si="56"/>
        <v>0</v>
      </c>
      <c r="R159" s="219">
        <f t="shared" si="56"/>
        <v>0</v>
      </c>
      <c r="S159" s="219">
        <f t="shared" si="56"/>
        <v>0</v>
      </c>
      <c r="T159" s="219">
        <f t="shared" si="56"/>
        <v>0</v>
      </c>
      <c r="U159" s="219">
        <f t="shared" si="56"/>
        <v>0</v>
      </c>
      <c r="V159" s="219">
        <f t="shared" si="56"/>
        <v>0</v>
      </c>
      <c r="W159" s="219">
        <f t="shared" si="56"/>
        <v>0</v>
      </c>
      <c r="X159" s="219">
        <f t="shared" si="56"/>
        <v>0</v>
      </c>
      <c r="Y159" s="219">
        <f t="shared" si="56"/>
        <v>0</v>
      </c>
      <c r="Z159" s="219">
        <f t="shared" si="56"/>
        <v>0</v>
      </c>
      <c r="AA159" s="219">
        <f t="shared" si="56"/>
        <v>0</v>
      </c>
      <c r="AB159" s="219">
        <f t="shared" si="56"/>
        <v>0</v>
      </c>
      <c r="AC159" s="219">
        <f t="shared" si="56"/>
        <v>0</v>
      </c>
      <c r="AD159" s="219">
        <f t="shared" si="56"/>
        <v>0</v>
      </c>
      <c r="AE159" s="219">
        <f t="shared" si="56"/>
        <v>0</v>
      </c>
      <c r="AF159" s="219">
        <f t="shared" si="56"/>
        <v>0</v>
      </c>
      <c r="AG159" s="219">
        <f t="shared" si="56"/>
        <v>0</v>
      </c>
    </row>
    <row r="160" spans="1:33" s="156" customFormat="1" ht="24" outlineLevel="2">
      <c r="A160" s="1"/>
      <c r="B160" s="237" t="s">
        <v>374</v>
      </c>
      <c r="C160" s="218" t="s">
        <v>174</v>
      </c>
      <c r="D160" s="223">
        <f t="shared" si="51"/>
        <v>-1</v>
      </c>
      <c r="E160" s="223">
        <f aca="true" t="shared" si="57" ref="E160:AG160">+IF(E$6=0,0,IF(D196&lt;&gt;0,E196/D196-1,0))</f>
        <v>0</v>
      </c>
      <c r="F160" s="223">
        <f t="shared" si="57"/>
        <v>0</v>
      </c>
      <c r="G160" s="223">
        <f t="shared" si="57"/>
        <v>0</v>
      </c>
      <c r="H160" s="223">
        <f t="shared" si="57"/>
        <v>0</v>
      </c>
      <c r="I160" s="223">
        <f t="shared" si="57"/>
        <v>0</v>
      </c>
      <c r="J160" s="223">
        <f t="shared" si="57"/>
        <v>0</v>
      </c>
      <c r="K160" s="223">
        <f t="shared" si="57"/>
        <v>0</v>
      </c>
      <c r="L160" s="223">
        <f t="shared" si="57"/>
        <v>0</v>
      </c>
      <c r="M160" s="223">
        <f t="shared" si="57"/>
        <v>0</v>
      </c>
      <c r="N160" s="223">
        <f t="shared" si="57"/>
        <v>0</v>
      </c>
      <c r="O160" s="223">
        <f t="shared" si="57"/>
        <v>0</v>
      </c>
      <c r="P160" s="223">
        <f t="shared" si="57"/>
        <v>0</v>
      </c>
      <c r="Q160" s="223">
        <f t="shared" si="57"/>
        <v>0</v>
      </c>
      <c r="R160" s="223">
        <f t="shared" si="57"/>
        <v>0</v>
      </c>
      <c r="S160" s="223">
        <f t="shared" si="57"/>
        <v>0</v>
      </c>
      <c r="T160" s="223">
        <f t="shared" si="57"/>
        <v>0</v>
      </c>
      <c r="U160" s="223">
        <f t="shared" si="57"/>
        <v>0</v>
      </c>
      <c r="V160" s="223">
        <f t="shared" si="57"/>
        <v>0</v>
      </c>
      <c r="W160" s="223">
        <f t="shared" si="57"/>
        <v>0</v>
      </c>
      <c r="X160" s="223">
        <f t="shared" si="57"/>
        <v>0</v>
      </c>
      <c r="Y160" s="223">
        <f t="shared" si="57"/>
        <v>0</v>
      </c>
      <c r="Z160" s="223">
        <f t="shared" si="57"/>
        <v>0</v>
      </c>
      <c r="AA160" s="223">
        <f t="shared" si="57"/>
        <v>0</v>
      </c>
      <c r="AB160" s="223">
        <f t="shared" si="57"/>
        <v>0</v>
      </c>
      <c r="AC160" s="223">
        <f t="shared" si="57"/>
        <v>0</v>
      </c>
      <c r="AD160" s="223">
        <f t="shared" si="57"/>
        <v>0</v>
      </c>
      <c r="AE160" s="223">
        <f t="shared" si="57"/>
        <v>0</v>
      </c>
      <c r="AF160" s="223">
        <f t="shared" si="57"/>
        <v>0</v>
      </c>
      <c r="AG160" s="223">
        <f t="shared" si="57"/>
        <v>0</v>
      </c>
    </row>
    <row r="161" spans="2:33" ht="14.25" outlineLevel="1">
      <c r="B161" s="242" t="s">
        <v>234</v>
      </c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  <c r="Q161" s="5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5"/>
      <c r="AF161" s="5"/>
      <c r="AG161" s="5"/>
    </row>
    <row r="162" spans="2:33" ht="14.25" outlineLevel="2">
      <c r="B162" s="234" t="s">
        <v>58</v>
      </c>
      <c r="C162" s="185" t="s">
        <v>174</v>
      </c>
      <c r="D162" s="92">
        <f aca="true" t="shared" si="58" ref="D162:AG162">+IF(D$180=0,"",D180-C180)</f>
        <v>1175225</v>
      </c>
      <c r="E162" s="92">
        <f t="shared" si="58"/>
        <v>770065</v>
      </c>
      <c r="F162" s="92">
        <f t="shared" si="58"/>
        <v>798442</v>
      </c>
      <c r="G162" s="92">
        <f t="shared" si="58"/>
        <v>827901</v>
      </c>
      <c r="H162" s="92">
        <f t="shared" si="58"/>
      </c>
      <c r="I162" s="92">
        <f t="shared" si="58"/>
      </c>
      <c r="J162" s="92">
        <f t="shared" si="58"/>
      </c>
      <c r="K162" s="92">
        <f t="shared" si="58"/>
      </c>
      <c r="L162" s="92">
        <f t="shared" si="58"/>
      </c>
      <c r="M162" s="92">
        <f t="shared" si="58"/>
      </c>
      <c r="N162" s="92">
        <f t="shared" si="58"/>
      </c>
      <c r="O162" s="92">
        <f t="shared" si="58"/>
      </c>
      <c r="P162" s="92">
        <f t="shared" si="58"/>
      </c>
      <c r="Q162" s="92">
        <f t="shared" si="58"/>
      </c>
      <c r="R162" s="92">
        <f t="shared" si="58"/>
      </c>
      <c r="S162" s="92">
        <f t="shared" si="58"/>
      </c>
      <c r="T162" s="92">
        <f t="shared" si="58"/>
      </c>
      <c r="U162" s="92">
        <f t="shared" si="58"/>
      </c>
      <c r="V162" s="92">
        <f t="shared" si="58"/>
      </c>
      <c r="W162" s="92">
        <f t="shared" si="58"/>
      </c>
      <c r="X162" s="92">
        <f t="shared" si="58"/>
      </c>
      <c r="Y162" s="92">
        <f t="shared" si="58"/>
      </c>
      <c r="Z162" s="92">
        <f t="shared" si="58"/>
      </c>
      <c r="AA162" s="92">
        <f t="shared" si="58"/>
      </c>
      <c r="AB162" s="92">
        <f t="shared" si="58"/>
      </c>
      <c r="AC162" s="92">
        <f t="shared" si="58"/>
      </c>
      <c r="AD162" s="92">
        <f t="shared" si="58"/>
      </c>
      <c r="AE162" s="92">
        <f t="shared" si="58"/>
      </c>
      <c r="AF162" s="92">
        <f t="shared" si="58"/>
      </c>
      <c r="AG162" s="92">
        <f t="shared" si="58"/>
      </c>
    </row>
    <row r="163" spans="2:33" ht="14.25" outlineLevel="2">
      <c r="B163" s="235" t="s">
        <v>220</v>
      </c>
      <c r="C163" s="99" t="s">
        <v>174</v>
      </c>
      <c r="D163" s="93">
        <f aca="true" t="shared" si="59" ref="D163:AG163">+IF(D$180=0,"",D181-C181)</f>
        <v>1542967</v>
      </c>
      <c r="E163" s="93">
        <f t="shared" si="59"/>
        <v>770065</v>
      </c>
      <c r="F163" s="93">
        <f t="shared" si="59"/>
        <v>798442</v>
      </c>
      <c r="G163" s="93">
        <f t="shared" si="59"/>
        <v>827901</v>
      </c>
      <c r="H163" s="93">
        <f t="shared" si="59"/>
      </c>
      <c r="I163" s="93">
        <f t="shared" si="59"/>
      </c>
      <c r="J163" s="93">
        <f t="shared" si="59"/>
      </c>
      <c r="K163" s="93">
        <f t="shared" si="59"/>
      </c>
      <c r="L163" s="93">
        <f t="shared" si="59"/>
      </c>
      <c r="M163" s="93">
        <f t="shared" si="59"/>
      </c>
      <c r="N163" s="93">
        <f t="shared" si="59"/>
      </c>
      <c r="O163" s="93">
        <f t="shared" si="59"/>
      </c>
      <c r="P163" s="93">
        <f t="shared" si="59"/>
      </c>
      <c r="Q163" s="93">
        <f t="shared" si="59"/>
      </c>
      <c r="R163" s="93">
        <f t="shared" si="59"/>
      </c>
      <c r="S163" s="93">
        <f t="shared" si="59"/>
      </c>
      <c r="T163" s="93">
        <f t="shared" si="59"/>
      </c>
      <c r="U163" s="93">
        <f t="shared" si="59"/>
      </c>
      <c r="V163" s="93">
        <f t="shared" si="59"/>
      </c>
      <c r="W163" s="93">
        <f t="shared" si="59"/>
      </c>
      <c r="X163" s="93">
        <f t="shared" si="59"/>
      </c>
      <c r="Y163" s="93">
        <f t="shared" si="59"/>
      </c>
      <c r="Z163" s="93">
        <f t="shared" si="59"/>
      </c>
      <c r="AA163" s="93">
        <f t="shared" si="59"/>
      </c>
      <c r="AB163" s="93">
        <f t="shared" si="59"/>
      </c>
      <c r="AC163" s="93">
        <f t="shared" si="59"/>
      </c>
      <c r="AD163" s="93">
        <f t="shared" si="59"/>
      </c>
      <c r="AE163" s="93">
        <f t="shared" si="59"/>
      </c>
      <c r="AF163" s="93">
        <f t="shared" si="59"/>
      </c>
      <c r="AG163" s="93">
        <f t="shared" si="59"/>
      </c>
    </row>
    <row r="164" spans="2:33" ht="14.25" outlineLevel="2">
      <c r="B164" s="236" t="s">
        <v>219</v>
      </c>
      <c r="C164" s="99" t="s">
        <v>174</v>
      </c>
      <c r="D164" s="93">
        <f aca="true" t="shared" si="60" ref="D164:AG164">+IF(D$180=0,"",D182-C182)</f>
        <v>1542967</v>
      </c>
      <c r="E164" s="93">
        <f t="shared" si="60"/>
        <v>770065</v>
      </c>
      <c r="F164" s="93">
        <f t="shared" si="60"/>
        <v>798442</v>
      </c>
      <c r="G164" s="93">
        <f t="shared" si="60"/>
        <v>827901</v>
      </c>
      <c r="H164" s="93">
        <f t="shared" si="60"/>
      </c>
      <c r="I164" s="93">
        <f t="shared" si="60"/>
      </c>
      <c r="J164" s="93">
        <f t="shared" si="60"/>
      </c>
      <c r="K164" s="93">
        <f t="shared" si="60"/>
      </c>
      <c r="L164" s="93">
        <f t="shared" si="60"/>
      </c>
      <c r="M164" s="93">
        <f t="shared" si="60"/>
      </c>
      <c r="N164" s="93">
        <f t="shared" si="60"/>
      </c>
      <c r="O164" s="93">
        <f t="shared" si="60"/>
      </c>
      <c r="P164" s="93">
        <f t="shared" si="60"/>
      </c>
      <c r="Q164" s="93">
        <f t="shared" si="60"/>
      </c>
      <c r="R164" s="93">
        <f t="shared" si="60"/>
      </c>
      <c r="S164" s="93">
        <f t="shared" si="60"/>
      </c>
      <c r="T164" s="93">
        <f t="shared" si="60"/>
      </c>
      <c r="U164" s="93">
        <f t="shared" si="60"/>
      </c>
      <c r="V164" s="93">
        <f t="shared" si="60"/>
      </c>
      <c r="W164" s="93">
        <f t="shared" si="60"/>
      </c>
      <c r="X164" s="93">
        <f t="shared" si="60"/>
      </c>
      <c r="Y164" s="93">
        <f t="shared" si="60"/>
      </c>
      <c r="Z164" s="93">
        <f t="shared" si="60"/>
      </c>
      <c r="AA164" s="93">
        <f t="shared" si="60"/>
      </c>
      <c r="AB164" s="93">
        <f t="shared" si="60"/>
      </c>
      <c r="AC164" s="93">
        <f t="shared" si="60"/>
      </c>
      <c r="AD164" s="93">
        <f t="shared" si="60"/>
      </c>
      <c r="AE164" s="93">
        <f t="shared" si="60"/>
      </c>
      <c r="AF164" s="93">
        <f t="shared" si="60"/>
      </c>
      <c r="AG164" s="93">
        <f t="shared" si="60"/>
      </c>
    </row>
    <row r="165" spans="2:33" ht="14.25" outlineLevel="2">
      <c r="B165" s="236" t="s">
        <v>226</v>
      </c>
      <c r="C165" s="99" t="s">
        <v>174</v>
      </c>
      <c r="D165" s="93">
        <f aca="true" t="shared" si="61" ref="D165:AG165">+IF(D$180=0,"",D183-C183)</f>
        <v>0</v>
      </c>
      <c r="E165" s="93">
        <f t="shared" si="61"/>
        <v>0</v>
      </c>
      <c r="F165" s="93">
        <f t="shared" si="61"/>
        <v>0</v>
      </c>
      <c r="G165" s="93">
        <f t="shared" si="61"/>
        <v>0</v>
      </c>
      <c r="H165" s="93">
        <f t="shared" si="61"/>
      </c>
      <c r="I165" s="93">
        <f t="shared" si="61"/>
      </c>
      <c r="J165" s="93">
        <f t="shared" si="61"/>
      </c>
      <c r="K165" s="93">
        <f t="shared" si="61"/>
      </c>
      <c r="L165" s="93">
        <f t="shared" si="61"/>
      </c>
      <c r="M165" s="93">
        <f t="shared" si="61"/>
      </c>
      <c r="N165" s="93">
        <f t="shared" si="61"/>
      </c>
      <c r="O165" s="93">
        <f t="shared" si="61"/>
      </c>
      <c r="P165" s="93">
        <f t="shared" si="61"/>
      </c>
      <c r="Q165" s="93">
        <f t="shared" si="61"/>
      </c>
      <c r="R165" s="93">
        <f t="shared" si="61"/>
      </c>
      <c r="S165" s="93">
        <f t="shared" si="61"/>
      </c>
      <c r="T165" s="93">
        <f t="shared" si="61"/>
      </c>
      <c r="U165" s="93">
        <f t="shared" si="61"/>
      </c>
      <c r="V165" s="93">
        <f t="shared" si="61"/>
      </c>
      <c r="W165" s="93">
        <f t="shared" si="61"/>
      </c>
      <c r="X165" s="93">
        <f t="shared" si="61"/>
      </c>
      <c r="Y165" s="93">
        <f t="shared" si="61"/>
      </c>
      <c r="Z165" s="93">
        <f t="shared" si="61"/>
      </c>
      <c r="AA165" s="93">
        <f t="shared" si="61"/>
      </c>
      <c r="AB165" s="93">
        <f t="shared" si="61"/>
      </c>
      <c r="AC165" s="93">
        <f t="shared" si="61"/>
      </c>
      <c r="AD165" s="93">
        <f t="shared" si="61"/>
      </c>
      <c r="AE165" s="93">
        <f t="shared" si="61"/>
      </c>
      <c r="AF165" s="93">
        <f t="shared" si="61"/>
      </c>
      <c r="AG165" s="93">
        <f t="shared" si="61"/>
      </c>
    </row>
    <row r="166" spans="2:33" ht="24" outlineLevel="2">
      <c r="B166" s="236" t="s">
        <v>242</v>
      </c>
      <c r="C166" s="99" t="s">
        <v>174</v>
      </c>
      <c r="D166" s="93">
        <f aca="true" t="shared" si="62" ref="D166:AG166">+IF(D$180=0,"",D184-C184)</f>
        <v>0</v>
      </c>
      <c r="E166" s="93">
        <f t="shared" si="62"/>
        <v>0</v>
      </c>
      <c r="F166" s="93">
        <f t="shared" si="62"/>
        <v>0</v>
      </c>
      <c r="G166" s="93">
        <f t="shared" si="62"/>
        <v>0</v>
      </c>
      <c r="H166" s="93">
        <f t="shared" si="62"/>
      </c>
      <c r="I166" s="93">
        <f t="shared" si="62"/>
      </c>
      <c r="J166" s="93">
        <f t="shared" si="62"/>
      </c>
      <c r="K166" s="93">
        <f t="shared" si="62"/>
      </c>
      <c r="L166" s="93">
        <f t="shared" si="62"/>
      </c>
      <c r="M166" s="93">
        <f t="shared" si="62"/>
      </c>
      <c r="N166" s="93">
        <f t="shared" si="62"/>
      </c>
      <c r="O166" s="93">
        <f t="shared" si="62"/>
      </c>
      <c r="P166" s="93">
        <f t="shared" si="62"/>
      </c>
      <c r="Q166" s="93">
        <f t="shared" si="62"/>
      </c>
      <c r="R166" s="93">
        <f t="shared" si="62"/>
      </c>
      <c r="S166" s="93">
        <f t="shared" si="62"/>
      </c>
      <c r="T166" s="93">
        <f t="shared" si="62"/>
      </c>
      <c r="U166" s="93">
        <f t="shared" si="62"/>
      </c>
      <c r="V166" s="93">
        <f t="shared" si="62"/>
      </c>
      <c r="W166" s="93">
        <f t="shared" si="62"/>
      </c>
      <c r="X166" s="93">
        <f t="shared" si="62"/>
      </c>
      <c r="Y166" s="93">
        <f t="shared" si="62"/>
      </c>
      <c r="Z166" s="93">
        <f t="shared" si="62"/>
      </c>
      <c r="AA166" s="93">
        <f t="shared" si="62"/>
      </c>
      <c r="AB166" s="93">
        <f t="shared" si="62"/>
      </c>
      <c r="AC166" s="93">
        <f t="shared" si="62"/>
      </c>
      <c r="AD166" s="93">
        <f t="shared" si="62"/>
      </c>
      <c r="AE166" s="93">
        <f t="shared" si="62"/>
      </c>
      <c r="AF166" s="93">
        <f t="shared" si="62"/>
      </c>
      <c r="AG166" s="93">
        <f t="shared" si="62"/>
      </c>
    </row>
    <row r="167" spans="2:33" ht="14.25" outlineLevel="2">
      <c r="B167" s="237" t="s">
        <v>227</v>
      </c>
      <c r="C167" s="186" t="s">
        <v>174</v>
      </c>
      <c r="D167" s="152">
        <f aca="true" t="shared" si="63" ref="D167:AG167">+IF(D$180=0,"",D185-C185)</f>
        <v>0</v>
      </c>
      <c r="E167" s="152">
        <f t="shared" si="63"/>
        <v>0</v>
      </c>
      <c r="F167" s="152">
        <f t="shared" si="63"/>
        <v>0</v>
      </c>
      <c r="G167" s="152">
        <f t="shared" si="63"/>
        <v>0</v>
      </c>
      <c r="H167" s="152">
        <f t="shared" si="63"/>
      </c>
      <c r="I167" s="152">
        <f t="shared" si="63"/>
      </c>
      <c r="J167" s="152">
        <f t="shared" si="63"/>
      </c>
      <c r="K167" s="152">
        <f t="shared" si="63"/>
      </c>
      <c r="L167" s="152">
        <f t="shared" si="63"/>
      </c>
      <c r="M167" s="152">
        <f t="shared" si="63"/>
      </c>
      <c r="N167" s="152">
        <f t="shared" si="63"/>
      </c>
      <c r="O167" s="152">
        <f t="shared" si="63"/>
      </c>
      <c r="P167" s="152">
        <f t="shared" si="63"/>
      </c>
      <c r="Q167" s="152">
        <f t="shared" si="63"/>
      </c>
      <c r="R167" s="152">
        <f t="shared" si="63"/>
      </c>
      <c r="S167" s="152">
        <f t="shared" si="63"/>
      </c>
      <c r="T167" s="152">
        <f t="shared" si="63"/>
      </c>
      <c r="U167" s="152">
        <f t="shared" si="63"/>
      </c>
      <c r="V167" s="152">
        <f t="shared" si="63"/>
      </c>
      <c r="W167" s="152">
        <f t="shared" si="63"/>
      </c>
      <c r="X167" s="152">
        <f t="shared" si="63"/>
      </c>
      <c r="Y167" s="152">
        <f t="shared" si="63"/>
      </c>
      <c r="Z167" s="152">
        <f t="shared" si="63"/>
      </c>
      <c r="AA167" s="152">
        <f t="shared" si="63"/>
      </c>
      <c r="AB167" s="152">
        <f t="shared" si="63"/>
      </c>
      <c r="AC167" s="152">
        <f t="shared" si="63"/>
      </c>
      <c r="AD167" s="152">
        <f t="shared" si="63"/>
      </c>
      <c r="AE167" s="152">
        <f t="shared" si="63"/>
      </c>
      <c r="AF167" s="152">
        <f t="shared" si="63"/>
      </c>
      <c r="AG167" s="152">
        <f t="shared" si="63"/>
      </c>
    </row>
    <row r="168" spans="2:33" ht="14.25" outlineLevel="2">
      <c r="B168" s="234" t="s">
        <v>45</v>
      </c>
      <c r="C168" s="185" t="s">
        <v>174</v>
      </c>
      <c r="D168" s="92">
        <f aca="true" t="shared" si="64" ref="D168:AG168">+IF(D$180=0,"",D186-C186)</f>
        <v>-84198</v>
      </c>
      <c r="E168" s="92">
        <f t="shared" si="64"/>
        <v>1447943</v>
      </c>
      <c r="F168" s="92">
        <f t="shared" si="64"/>
        <v>1994484</v>
      </c>
      <c r="G168" s="92">
        <f t="shared" si="64"/>
        <v>827901</v>
      </c>
      <c r="H168" s="92">
        <f t="shared" si="64"/>
      </c>
      <c r="I168" s="92">
        <f t="shared" si="64"/>
      </c>
      <c r="J168" s="92">
        <f t="shared" si="64"/>
      </c>
      <c r="K168" s="92">
        <f t="shared" si="64"/>
      </c>
      <c r="L168" s="92">
        <f t="shared" si="64"/>
      </c>
      <c r="M168" s="92">
        <f t="shared" si="64"/>
      </c>
      <c r="N168" s="92">
        <f t="shared" si="64"/>
      </c>
      <c r="O168" s="92">
        <f t="shared" si="64"/>
      </c>
      <c r="P168" s="92">
        <f t="shared" si="64"/>
      </c>
      <c r="Q168" s="92">
        <f t="shared" si="64"/>
      </c>
      <c r="R168" s="92">
        <f t="shared" si="64"/>
      </c>
      <c r="S168" s="92">
        <f t="shared" si="64"/>
      </c>
      <c r="T168" s="92">
        <f t="shared" si="64"/>
      </c>
      <c r="U168" s="92">
        <f t="shared" si="64"/>
      </c>
      <c r="V168" s="92">
        <f t="shared" si="64"/>
      </c>
      <c r="W168" s="92">
        <f t="shared" si="64"/>
      </c>
      <c r="X168" s="92">
        <f t="shared" si="64"/>
      </c>
      <c r="Y168" s="92">
        <f t="shared" si="64"/>
      </c>
      <c r="Z168" s="92">
        <f t="shared" si="64"/>
      </c>
      <c r="AA168" s="92">
        <f t="shared" si="64"/>
      </c>
      <c r="AB168" s="92">
        <f t="shared" si="64"/>
      </c>
      <c r="AC168" s="92">
        <f t="shared" si="64"/>
      </c>
      <c r="AD168" s="92">
        <f t="shared" si="64"/>
      </c>
      <c r="AE168" s="92">
        <f t="shared" si="64"/>
      </c>
      <c r="AF168" s="92">
        <f t="shared" si="64"/>
      </c>
      <c r="AG168" s="92">
        <f t="shared" si="64"/>
      </c>
    </row>
    <row r="169" spans="2:33" ht="24" outlineLevel="2">
      <c r="B169" s="238" t="s">
        <v>221</v>
      </c>
      <c r="C169" s="99" t="s">
        <v>174</v>
      </c>
      <c r="D169" s="93">
        <f aca="true" t="shared" si="65" ref="D169:AG169">+IF(D$180=0,"",D187-C187)</f>
        <v>-52698</v>
      </c>
      <c r="E169" s="93">
        <f t="shared" si="65"/>
        <v>1447943</v>
      </c>
      <c r="F169" s="93">
        <f t="shared" si="65"/>
        <v>1994484</v>
      </c>
      <c r="G169" s="93">
        <f t="shared" si="65"/>
        <v>827901</v>
      </c>
      <c r="H169" s="93">
        <f t="shared" si="65"/>
      </c>
      <c r="I169" s="93">
        <f t="shared" si="65"/>
      </c>
      <c r="J169" s="93">
        <f t="shared" si="65"/>
      </c>
      <c r="K169" s="93">
        <f t="shared" si="65"/>
      </c>
      <c r="L169" s="93">
        <f t="shared" si="65"/>
      </c>
      <c r="M169" s="93">
        <f t="shared" si="65"/>
      </c>
      <c r="N169" s="93">
        <f t="shared" si="65"/>
      </c>
      <c r="O169" s="93">
        <f t="shared" si="65"/>
      </c>
      <c r="P169" s="93">
        <f t="shared" si="65"/>
      </c>
      <c r="Q169" s="93">
        <f t="shared" si="65"/>
      </c>
      <c r="R169" s="93">
        <f t="shared" si="65"/>
      </c>
      <c r="S169" s="93">
        <f t="shared" si="65"/>
      </c>
      <c r="T169" s="93">
        <f t="shared" si="65"/>
      </c>
      <c r="U169" s="93">
        <f t="shared" si="65"/>
      </c>
      <c r="V169" s="93">
        <f t="shared" si="65"/>
      </c>
      <c r="W169" s="93">
        <f t="shared" si="65"/>
      </c>
      <c r="X169" s="93">
        <f t="shared" si="65"/>
      </c>
      <c r="Y169" s="93">
        <f t="shared" si="65"/>
      </c>
      <c r="Z169" s="93">
        <f t="shared" si="65"/>
      </c>
      <c r="AA169" s="93">
        <f t="shared" si="65"/>
      </c>
      <c r="AB169" s="93">
        <f t="shared" si="65"/>
      </c>
      <c r="AC169" s="93">
        <f t="shared" si="65"/>
      </c>
      <c r="AD169" s="93">
        <f t="shared" si="65"/>
      </c>
      <c r="AE169" s="93">
        <f t="shared" si="65"/>
      </c>
      <c r="AF169" s="93">
        <f t="shared" si="65"/>
      </c>
      <c r="AG169" s="93">
        <f t="shared" si="65"/>
      </c>
    </row>
    <row r="170" spans="2:33" ht="14.25" outlineLevel="2">
      <c r="B170" s="239" t="s">
        <v>228</v>
      </c>
      <c r="C170" s="99" t="s">
        <v>174</v>
      </c>
      <c r="D170" s="93">
        <f aca="true" t="shared" si="66" ref="D170:AG170">+IF(D$180=0,"",D188-C188)</f>
        <v>1446672</v>
      </c>
      <c r="E170" s="93">
        <f t="shared" si="66"/>
        <v>1031930</v>
      </c>
      <c r="F170" s="93">
        <f t="shared" si="66"/>
        <v>1121778</v>
      </c>
      <c r="G170" s="93">
        <f t="shared" si="66"/>
        <v>1406496</v>
      </c>
      <c r="H170" s="93">
        <f t="shared" si="66"/>
      </c>
      <c r="I170" s="93">
        <f t="shared" si="66"/>
      </c>
      <c r="J170" s="93">
        <f t="shared" si="66"/>
      </c>
      <c r="K170" s="93">
        <f t="shared" si="66"/>
      </c>
      <c r="L170" s="93">
        <f t="shared" si="66"/>
      </c>
      <c r="M170" s="93">
        <f t="shared" si="66"/>
      </c>
      <c r="N170" s="93">
        <f t="shared" si="66"/>
      </c>
      <c r="O170" s="93">
        <f t="shared" si="66"/>
      </c>
      <c r="P170" s="93">
        <f t="shared" si="66"/>
      </c>
      <c r="Q170" s="93">
        <f t="shared" si="66"/>
      </c>
      <c r="R170" s="93">
        <f t="shared" si="66"/>
      </c>
      <c r="S170" s="93">
        <f t="shared" si="66"/>
      </c>
      <c r="T170" s="93">
        <f t="shared" si="66"/>
      </c>
      <c r="U170" s="93">
        <f t="shared" si="66"/>
      </c>
      <c r="V170" s="93">
        <f t="shared" si="66"/>
      </c>
      <c r="W170" s="93">
        <f t="shared" si="66"/>
      </c>
      <c r="X170" s="93">
        <f t="shared" si="66"/>
      </c>
      <c r="Y170" s="93">
        <f t="shared" si="66"/>
      </c>
      <c r="Z170" s="93">
        <f t="shared" si="66"/>
      </c>
      <c r="AA170" s="93">
        <f t="shared" si="66"/>
      </c>
      <c r="AB170" s="93">
        <f t="shared" si="66"/>
      </c>
      <c r="AC170" s="93">
        <f t="shared" si="66"/>
      </c>
      <c r="AD170" s="93">
        <f t="shared" si="66"/>
      </c>
      <c r="AE170" s="93">
        <f t="shared" si="66"/>
      </c>
      <c r="AF170" s="93">
        <f t="shared" si="66"/>
      </c>
      <c r="AG170" s="93">
        <f t="shared" si="66"/>
      </c>
    </row>
    <row r="171" spans="2:33" ht="24" outlineLevel="2">
      <c r="B171" s="236" t="s">
        <v>230</v>
      </c>
      <c r="C171" s="99" t="s">
        <v>174</v>
      </c>
      <c r="D171" s="93">
        <f aca="true" t="shared" si="67" ref="D171:AG171">+IF(D$180=0,"",D189-C189)</f>
        <v>1478172</v>
      </c>
      <c r="E171" s="93">
        <f t="shared" si="67"/>
        <v>1031930</v>
      </c>
      <c r="F171" s="93">
        <f t="shared" si="67"/>
        <v>1121778</v>
      </c>
      <c r="G171" s="93">
        <f t="shared" si="67"/>
        <v>1406496</v>
      </c>
      <c r="H171" s="93">
        <f t="shared" si="67"/>
      </c>
      <c r="I171" s="93">
        <f t="shared" si="67"/>
      </c>
      <c r="J171" s="93">
        <f t="shared" si="67"/>
      </c>
      <c r="K171" s="93">
        <f t="shared" si="67"/>
      </c>
      <c r="L171" s="93">
        <f t="shared" si="67"/>
      </c>
      <c r="M171" s="93">
        <f t="shared" si="67"/>
      </c>
      <c r="N171" s="93">
        <f t="shared" si="67"/>
      </c>
      <c r="O171" s="93">
        <f t="shared" si="67"/>
      </c>
      <c r="P171" s="93">
        <f t="shared" si="67"/>
      </c>
      <c r="Q171" s="93">
        <f t="shared" si="67"/>
      </c>
      <c r="R171" s="93">
        <f t="shared" si="67"/>
      </c>
      <c r="S171" s="93">
        <f t="shared" si="67"/>
      </c>
      <c r="T171" s="93">
        <f t="shared" si="67"/>
      </c>
      <c r="U171" s="93">
        <f t="shared" si="67"/>
      </c>
      <c r="V171" s="93">
        <f t="shared" si="67"/>
      </c>
      <c r="W171" s="93">
        <f t="shared" si="67"/>
      </c>
      <c r="X171" s="93">
        <f t="shared" si="67"/>
      </c>
      <c r="Y171" s="93">
        <f t="shared" si="67"/>
      </c>
      <c r="Z171" s="93">
        <f t="shared" si="67"/>
      </c>
      <c r="AA171" s="93">
        <f t="shared" si="67"/>
      </c>
      <c r="AB171" s="93">
        <f t="shared" si="67"/>
      </c>
      <c r="AC171" s="93">
        <f t="shared" si="67"/>
      </c>
      <c r="AD171" s="93">
        <f t="shared" si="67"/>
      </c>
      <c r="AE171" s="93">
        <f t="shared" si="67"/>
      </c>
      <c r="AF171" s="93">
        <f t="shared" si="67"/>
      </c>
      <c r="AG171" s="93">
        <f t="shared" si="67"/>
      </c>
    </row>
    <row r="172" spans="2:33" ht="14.25" outlineLevel="2">
      <c r="B172" s="236" t="s">
        <v>229</v>
      </c>
      <c r="C172" s="99" t="s">
        <v>174</v>
      </c>
      <c r="D172" s="93">
        <f aca="true" t="shared" si="68" ref="D172:AG172">+IF(D$180=0,"",D190-C190)</f>
        <v>778552</v>
      </c>
      <c r="E172" s="93">
        <f t="shared" si="68"/>
        <v>637508</v>
      </c>
      <c r="F172" s="93">
        <f t="shared" si="68"/>
        <v>816247</v>
      </c>
      <c r="G172" s="93">
        <f t="shared" si="68"/>
        <v>939576</v>
      </c>
      <c r="H172" s="93">
        <f t="shared" si="68"/>
      </c>
      <c r="I172" s="93">
        <f t="shared" si="68"/>
      </c>
      <c r="J172" s="93">
        <f t="shared" si="68"/>
      </c>
      <c r="K172" s="93">
        <f t="shared" si="68"/>
      </c>
      <c r="L172" s="93">
        <f t="shared" si="68"/>
      </c>
      <c r="M172" s="93">
        <f t="shared" si="68"/>
      </c>
      <c r="N172" s="93">
        <f t="shared" si="68"/>
      </c>
      <c r="O172" s="93">
        <f t="shared" si="68"/>
      </c>
      <c r="P172" s="93">
        <f t="shared" si="68"/>
      </c>
      <c r="Q172" s="93">
        <f t="shared" si="68"/>
      </c>
      <c r="R172" s="93">
        <f t="shared" si="68"/>
      </c>
      <c r="S172" s="93">
        <f t="shared" si="68"/>
      </c>
      <c r="T172" s="93">
        <f t="shared" si="68"/>
      </c>
      <c r="U172" s="93">
        <f t="shared" si="68"/>
      </c>
      <c r="V172" s="93">
        <f t="shared" si="68"/>
      </c>
      <c r="W172" s="93">
        <f t="shared" si="68"/>
      </c>
      <c r="X172" s="93">
        <f t="shared" si="68"/>
      </c>
      <c r="Y172" s="93">
        <f t="shared" si="68"/>
      </c>
      <c r="Z172" s="93">
        <f t="shared" si="68"/>
      </c>
      <c r="AA172" s="93">
        <f t="shared" si="68"/>
      </c>
      <c r="AB172" s="93">
        <f t="shared" si="68"/>
      </c>
      <c r="AC172" s="93">
        <f t="shared" si="68"/>
      </c>
      <c r="AD172" s="93">
        <f t="shared" si="68"/>
      </c>
      <c r="AE172" s="93">
        <f t="shared" si="68"/>
      </c>
      <c r="AF172" s="93">
        <f t="shared" si="68"/>
      </c>
      <c r="AG172" s="93">
        <f t="shared" si="68"/>
      </c>
    </row>
    <row r="173" spans="2:33" ht="24" outlineLevel="2">
      <c r="B173" s="237" t="s">
        <v>240</v>
      </c>
      <c r="C173" s="186" t="s">
        <v>174</v>
      </c>
      <c r="D173" s="152">
        <f aca="true" t="shared" si="69" ref="D173:AG173">+IF(D$180=0,"",D191-C191)</f>
        <v>778120</v>
      </c>
      <c r="E173" s="152">
        <f t="shared" si="69"/>
        <v>444422</v>
      </c>
      <c r="F173" s="152">
        <f t="shared" si="69"/>
        <v>455531</v>
      </c>
      <c r="G173" s="152">
        <f t="shared" si="69"/>
        <v>466920</v>
      </c>
      <c r="H173" s="152">
        <f t="shared" si="69"/>
      </c>
      <c r="I173" s="152">
        <f t="shared" si="69"/>
      </c>
      <c r="J173" s="152">
        <f t="shared" si="69"/>
      </c>
      <c r="K173" s="152">
        <f t="shared" si="69"/>
      </c>
      <c r="L173" s="152">
        <f t="shared" si="69"/>
      </c>
      <c r="M173" s="152">
        <f t="shared" si="69"/>
      </c>
      <c r="N173" s="152">
        <f t="shared" si="69"/>
      </c>
      <c r="O173" s="152">
        <f t="shared" si="69"/>
      </c>
      <c r="P173" s="152">
        <f t="shared" si="69"/>
      </c>
      <c r="Q173" s="152">
        <f t="shared" si="69"/>
      </c>
      <c r="R173" s="152">
        <f t="shared" si="69"/>
      </c>
      <c r="S173" s="152">
        <f t="shared" si="69"/>
      </c>
      <c r="T173" s="152">
        <f t="shared" si="69"/>
      </c>
      <c r="U173" s="152">
        <f t="shared" si="69"/>
      </c>
      <c r="V173" s="152">
        <f t="shared" si="69"/>
      </c>
      <c r="W173" s="152">
        <f t="shared" si="69"/>
      </c>
      <c r="X173" s="152">
        <f t="shared" si="69"/>
      </c>
      <c r="Y173" s="152">
        <f t="shared" si="69"/>
      </c>
      <c r="Z173" s="152">
        <f t="shared" si="69"/>
      </c>
      <c r="AA173" s="152">
        <f t="shared" si="69"/>
      </c>
      <c r="AB173" s="152">
        <f t="shared" si="69"/>
      </c>
      <c r="AC173" s="152">
        <f t="shared" si="69"/>
      </c>
      <c r="AD173" s="152">
        <f t="shared" si="69"/>
      </c>
      <c r="AE173" s="152">
        <f t="shared" si="69"/>
      </c>
      <c r="AF173" s="152">
        <f t="shared" si="69"/>
      </c>
      <c r="AG173" s="152">
        <f t="shared" si="69"/>
      </c>
    </row>
    <row r="174" spans="1:33" s="156" customFormat="1" ht="14.25" outlineLevel="2">
      <c r="A174" s="1"/>
      <c r="B174" s="240" t="s">
        <v>375</v>
      </c>
      <c r="C174" s="215" t="s">
        <v>174</v>
      </c>
      <c r="D174" s="92">
        <f>+IF(D$180=0,"",D192-C192)</f>
        <v>-367742</v>
      </c>
      <c r="E174" s="92">
        <f aca="true" t="shared" si="70" ref="E174:AG174">+IF(E$180=0,"",E192-D192)</f>
        <v>0</v>
      </c>
      <c r="F174" s="92">
        <f t="shared" si="70"/>
        <v>0</v>
      </c>
      <c r="G174" s="92">
        <f t="shared" si="70"/>
        <v>0</v>
      </c>
      <c r="H174" s="92">
        <f t="shared" si="70"/>
      </c>
      <c r="I174" s="92">
        <f t="shared" si="70"/>
      </c>
      <c r="J174" s="92">
        <f t="shared" si="70"/>
      </c>
      <c r="K174" s="92">
        <f t="shared" si="70"/>
      </c>
      <c r="L174" s="92">
        <f t="shared" si="70"/>
      </c>
      <c r="M174" s="92">
        <f t="shared" si="70"/>
      </c>
      <c r="N174" s="92">
        <f t="shared" si="70"/>
      </c>
      <c r="O174" s="92">
        <f t="shared" si="70"/>
      </c>
      <c r="P174" s="92">
        <f t="shared" si="70"/>
      </c>
      <c r="Q174" s="92">
        <f t="shared" si="70"/>
      </c>
      <c r="R174" s="92">
        <f t="shared" si="70"/>
      </c>
      <c r="S174" s="92">
        <f t="shared" si="70"/>
      </c>
      <c r="T174" s="92">
        <f t="shared" si="70"/>
      </c>
      <c r="U174" s="92">
        <f t="shared" si="70"/>
      </c>
      <c r="V174" s="92">
        <f t="shared" si="70"/>
      </c>
      <c r="W174" s="92">
        <f t="shared" si="70"/>
      </c>
      <c r="X174" s="92">
        <f t="shared" si="70"/>
      </c>
      <c r="Y174" s="92">
        <f t="shared" si="70"/>
      </c>
      <c r="Z174" s="92">
        <f t="shared" si="70"/>
      </c>
      <c r="AA174" s="92">
        <f t="shared" si="70"/>
      </c>
      <c r="AB174" s="92">
        <f t="shared" si="70"/>
      </c>
      <c r="AC174" s="92">
        <f t="shared" si="70"/>
      </c>
      <c r="AD174" s="92">
        <f t="shared" si="70"/>
      </c>
      <c r="AE174" s="92">
        <f t="shared" si="70"/>
      </c>
      <c r="AF174" s="92">
        <f t="shared" si="70"/>
      </c>
      <c r="AG174" s="92">
        <f t="shared" si="70"/>
      </c>
    </row>
    <row r="175" spans="1:33" s="156" customFormat="1" ht="14.25" outlineLevel="2">
      <c r="A175" s="1"/>
      <c r="B175" s="236" t="s">
        <v>372</v>
      </c>
      <c r="C175" s="216" t="s">
        <v>174</v>
      </c>
      <c r="D175" s="93">
        <f>+IF(D$180=0,"",D193-C193)</f>
        <v>-26775</v>
      </c>
      <c r="E175" s="93">
        <f aca="true" t="shared" si="71" ref="E175:AG175">+IF(E$180=0,"",E193-D193)</f>
        <v>0</v>
      </c>
      <c r="F175" s="93">
        <f t="shared" si="71"/>
        <v>0</v>
      </c>
      <c r="G175" s="93">
        <f t="shared" si="71"/>
        <v>0</v>
      </c>
      <c r="H175" s="93">
        <f t="shared" si="71"/>
      </c>
      <c r="I175" s="93">
        <f t="shared" si="71"/>
      </c>
      <c r="J175" s="93">
        <f t="shared" si="71"/>
      </c>
      <c r="K175" s="93">
        <f t="shared" si="71"/>
      </c>
      <c r="L175" s="93">
        <f t="shared" si="71"/>
      </c>
      <c r="M175" s="93">
        <f t="shared" si="71"/>
      </c>
      <c r="N175" s="93">
        <f t="shared" si="71"/>
      </c>
      <c r="O175" s="93">
        <f t="shared" si="71"/>
      </c>
      <c r="P175" s="93">
        <f t="shared" si="71"/>
      </c>
      <c r="Q175" s="93">
        <f t="shared" si="71"/>
      </c>
      <c r="R175" s="93">
        <f t="shared" si="71"/>
      </c>
      <c r="S175" s="93">
        <f t="shared" si="71"/>
      </c>
      <c r="T175" s="93">
        <f t="shared" si="71"/>
      </c>
      <c r="U175" s="93">
        <f t="shared" si="71"/>
      </c>
      <c r="V175" s="93">
        <f t="shared" si="71"/>
      </c>
      <c r="W175" s="93">
        <f t="shared" si="71"/>
      </c>
      <c r="X175" s="93">
        <f t="shared" si="71"/>
      </c>
      <c r="Y175" s="93">
        <f t="shared" si="71"/>
      </c>
      <c r="Z175" s="93">
        <f t="shared" si="71"/>
      </c>
      <c r="AA175" s="93">
        <f t="shared" si="71"/>
      </c>
      <c r="AB175" s="93">
        <f t="shared" si="71"/>
      </c>
      <c r="AC175" s="93">
        <f t="shared" si="71"/>
      </c>
      <c r="AD175" s="93">
        <f t="shared" si="71"/>
      </c>
      <c r="AE175" s="93">
        <f t="shared" si="71"/>
      </c>
      <c r="AF175" s="93">
        <f t="shared" si="71"/>
      </c>
      <c r="AG175" s="93">
        <f t="shared" si="71"/>
      </c>
    </row>
    <row r="176" spans="1:33" s="156" customFormat="1" ht="14.25" outlineLevel="2">
      <c r="A176" s="1"/>
      <c r="B176" s="236" t="s">
        <v>373</v>
      </c>
      <c r="C176" s="217" t="s">
        <v>174</v>
      </c>
      <c r="D176" s="214">
        <f>+IF(D$180=0,"",D194-C194)</f>
        <v>-340967</v>
      </c>
      <c r="E176" s="214">
        <f aca="true" t="shared" si="72" ref="E176:AG176">+IF(E$180=0,"",E194-D194)</f>
        <v>0</v>
      </c>
      <c r="F176" s="214">
        <f t="shared" si="72"/>
        <v>0</v>
      </c>
      <c r="G176" s="214">
        <f t="shared" si="72"/>
        <v>0</v>
      </c>
      <c r="H176" s="214">
        <f t="shared" si="72"/>
      </c>
      <c r="I176" s="214">
        <f t="shared" si="72"/>
      </c>
      <c r="J176" s="214">
        <f t="shared" si="72"/>
      </c>
      <c r="K176" s="214">
        <f t="shared" si="72"/>
      </c>
      <c r="L176" s="214">
        <f t="shared" si="72"/>
      </c>
      <c r="M176" s="214">
        <f t="shared" si="72"/>
      </c>
      <c r="N176" s="214">
        <f t="shared" si="72"/>
      </c>
      <c r="O176" s="214">
        <f t="shared" si="72"/>
      </c>
      <c r="P176" s="214">
        <f t="shared" si="72"/>
      </c>
      <c r="Q176" s="214">
        <f t="shared" si="72"/>
      </c>
      <c r="R176" s="214">
        <f t="shared" si="72"/>
      </c>
      <c r="S176" s="214">
        <f t="shared" si="72"/>
      </c>
      <c r="T176" s="214">
        <f t="shared" si="72"/>
      </c>
      <c r="U176" s="214">
        <f t="shared" si="72"/>
      </c>
      <c r="V176" s="214">
        <f t="shared" si="72"/>
      </c>
      <c r="W176" s="214">
        <f t="shared" si="72"/>
      </c>
      <c r="X176" s="214">
        <f t="shared" si="72"/>
      </c>
      <c r="Y176" s="214">
        <f t="shared" si="72"/>
      </c>
      <c r="Z176" s="214">
        <f t="shared" si="72"/>
      </c>
      <c r="AA176" s="214">
        <f t="shared" si="72"/>
      </c>
      <c r="AB176" s="214">
        <f t="shared" si="72"/>
      </c>
      <c r="AC176" s="214">
        <f t="shared" si="72"/>
      </c>
      <c r="AD176" s="214">
        <f t="shared" si="72"/>
      </c>
      <c r="AE176" s="214">
        <f t="shared" si="72"/>
      </c>
      <c r="AF176" s="214">
        <f t="shared" si="72"/>
      </c>
      <c r="AG176" s="214">
        <f t="shared" si="72"/>
      </c>
    </row>
    <row r="177" spans="1:33" s="156" customFormat="1" ht="24" outlineLevel="2">
      <c r="A177" s="1"/>
      <c r="B177" s="241" t="s">
        <v>371</v>
      </c>
      <c r="C177" s="215" t="s">
        <v>174</v>
      </c>
      <c r="D177" s="92">
        <f>+IF(D$180=0,"",D195-C195)</f>
        <v>-26775</v>
      </c>
      <c r="E177" s="92">
        <f aca="true" t="shared" si="73" ref="E177:AG177">+IF(E$180=0,"",E195-D195)</f>
        <v>0</v>
      </c>
      <c r="F177" s="92">
        <f t="shared" si="73"/>
        <v>0</v>
      </c>
      <c r="G177" s="92">
        <f t="shared" si="73"/>
        <v>0</v>
      </c>
      <c r="H177" s="92">
        <f t="shared" si="73"/>
      </c>
      <c r="I177" s="92">
        <f t="shared" si="73"/>
      </c>
      <c r="J177" s="92">
        <f t="shared" si="73"/>
      </c>
      <c r="K177" s="92">
        <f t="shared" si="73"/>
      </c>
      <c r="L177" s="92">
        <f t="shared" si="73"/>
      </c>
      <c r="M177" s="92">
        <f t="shared" si="73"/>
      </c>
      <c r="N177" s="92">
        <f t="shared" si="73"/>
      </c>
      <c r="O177" s="92">
        <f t="shared" si="73"/>
      </c>
      <c r="P177" s="92">
        <f t="shared" si="73"/>
      </c>
      <c r="Q177" s="92">
        <f t="shared" si="73"/>
      </c>
      <c r="R177" s="92">
        <f t="shared" si="73"/>
      </c>
      <c r="S177" s="92">
        <f t="shared" si="73"/>
      </c>
      <c r="T177" s="92">
        <f t="shared" si="73"/>
      </c>
      <c r="U177" s="92">
        <f t="shared" si="73"/>
      </c>
      <c r="V177" s="92">
        <f t="shared" si="73"/>
      </c>
      <c r="W177" s="92">
        <f t="shared" si="73"/>
      </c>
      <c r="X177" s="92">
        <f t="shared" si="73"/>
      </c>
      <c r="Y177" s="92">
        <f t="shared" si="73"/>
      </c>
      <c r="Z177" s="92">
        <f t="shared" si="73"/>
      </c>
      <c r="AA177" s="92">
        <f t="shared" si="73"/>
      </c>
      <c r="AB177" s="92">
        <f t="shared" si="73"/>
      </c>
      <c r="AC177" s="92">
        <f t="shared" si="73"/>
      </c>
      <c r="AD177" s="92">
        <f t="shared" si="73"/>
      </c>
      <c r="AE177" s="92">
        <f t="shared" si="73"/>
      </c>
      <c r="AF177" s="92">
        <f t="shared" si="73"/>
      </c>
      <c r="AG177" s="92">
        <f t="shared" si="73"/>
      </c>
    </row>
    <row r="178" spans="1:33" s="156" customFormat="1" ht="24" outlineLevel="2">
      <c r="A178" s="1"/>
      <c r="B178" s="237" t="s">
        <v>374</v>
      </c>
      <c r="C178" s="218" t="s">
        <v>174</v>
      </c>
      <c r="D178" s="152">
        <f>+IF(D$180=0,"",D196-C196)</f>
        <v>-26775</v>
      </c>
      <c r="E178" s="152">
        <f aca="true" t="shared" si="74" ref="E178:AG178">+IF(E$180=0,"",E196-D196)</f>
        <v>0</v>
      </c>
      <c r="F178" s="152">
        <f t="shared" si="74"/>
        <v>0</v>
      </c>
      <c r="G178" s="152">
        <f t="shared" si="74"/>
        <v>0</v>
      </c>
      <c r="H178" s="152">
        <f t="shared" si="74"/>
      </c>
      <c r="I178" s="152">
        <f t="shared" si="74"/>
      </c>
      <c r="J178" s="152">
        <f t="shared" si="74"/>
      </c>
      <c r="K178" s="152">
        <f t="shared" si="74"/>
      </c>
      <c r="L178" s="152">
        <f t="shared" si="74"/>
      </c>
      <c r="M178" s="152">
        <f t="shared" si="74"/>
      </c>
      <c r="N178" s="152">
        <f t="shared" si="74"/>
      </c>
      <c r="O178" s="152">
        <f t="shared" si="74"/>
      </c>
      <c r="P178" s="152">
        <f t="shared" si="74"/>
      </c>
      <c r="Q178" s="152">
        <f t="shared" si="74"/>
      </c>
      <c r="R178" s="152">
        <f t="shared" si="74"/>
      </c>
      <c r="S178" s="152">
        <f t="shared" si="74"/>
      </c>
      <c r="T178" s="152">
        <f t="shared" si="74"/>
      </c>
      <c r="U178" s="152">
        <f t="shared" si="74"/>
      </c>
      <c r="V178" s="152">
        <f t="shared" si="74"/>
      </c>
      <c r="W178" s="152">
        <f t="shared" si="74"/>
      </c>
      <c r="X178" s="152">
        <f t="shared" si="74"/>
      </c>
      <c r="Y178" s="152">
        <f t="shared" si="74"/>
      </c>
      <c r="Z178" s="152">
        <f t="shared" si="74"/>
      </c>
      <c r="AA178" s="152">
        <f t="shared" si="74"/>
      </c>
      <c r="AB178" s="152">
        <f t="shared" si="74"/>
      </c>
      <c r="AC178" s="152">
        <f t="shared" si="74"/>
      </c>
      <c r="AD178" s="152">
        <f t="shared" si="74"/>
      </c>
      <c r="AE178" s="152">
        <f t="shared" si="74"/>
      </c>
      <c r="AF178" s="152">
        <f t="shared" si="74"/>
      </c>
      <c r="AG178" s="152">
        <f t="shared" si="74"/>
      </c>
    </row>
    <row r="179" spans="2:33" ht="14.25" outlineLevel="1">
      <c r="B179" s="242" t="s">
        <v>232</v>
      </c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  <c r="Q179" s="5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5"/>
      <c r="AF179" s="5"/>
      <c r="AG179" s="5"/>
    </row>
    <row r="180" spans="1:255" s="156" customFormat="1" ht="14.25" outlineLevel="2">
      <c r="A180" s="1"/>
      <c r="B180" s="234" t="s">
        <v>58</v>
      </c>
      <c r="C180" s="92">
        <f aca="true" t="shared" si="75" ref="C180:AG180">+C6</f>
        <v>33960901</v>
      </c>
      <c r="D180" s="92">
        <f t="shared" si="75"/>
        <v>35136126</v>
      </c>
      <c r="E180" s="92">
        <f t="shared" si="75"/>
        <v>35906191</v>
      </c>
      <c r="F180" s="92">
        <f t="shared" si="75"/>
        <v>36704633</v>
      </c>
      <c r="G180" s="92">
        <f t="shared" si="75"/>
        <v>37532534</v>
      </c>
      <c r="H180" s="92">
        <f t="shared" si="75"/>
        <v>0</v>
      </c>
      <c r="I180" s="92">
        <f t="shared" si="75"/>
        <v>0</v>
      </c>
      <c r="J180" s="92">
        <f t="shared" si="75"/>
        <v>0</v>
      </c>
      <c r="K180" s="92">
        <f t="shared" si="75"/>
        <v>0</v>
      </c>
      <c r="L180" s="92">
        <f t="shared" si="75"/>
        <v>0</v>
      </c>
      <c r="M180" s="92">
        <f t="shared" si="75"/>
        <v>0</v>
      </c>
      <c r="N180" s="92">
        <f t="shared" si="75"/>
        <v>0</v>
      </c>
      <c r="O180" s="92">
        <f t="shared" si="75"/>
        <v>0</v>
      </c>
      <c r="P180" s="92">
        <f t="shared" si="75"/>
        <v>0</v>
      </c>
      <c r="Q180" s="92">
        <f t="shared" si="75"/>
        <v>0</v>
      </c>
      <c r="R180" s="92">
        <f t="shared" si="75"/>
        <v>0</v>
      </c>
      <c r="S180" s="92">
        <f t="shared" si="75"/>
        <v>0</v>
      </c>
      <c r="T180" s="92">
        <f t="shared" si="75"/>
        <v>0</v>
      </c>
      <c r="U180" s="92">
        <f t="shared" si="75"/>
        <v>0</v>
      </c>
      <c r="V180" s="92">
        <f t="shared" si="75"/>
        <v>0</v>
      </c>
      <c r="W180" s="92">
        <f t="shared" si="75"/>
        <v>0</v>
      </c>
      <c r="X180" s="92">
        <f t="shared" si="75"/>
        <v>0</v>
      </c>
      <c r="Y180" s="92">
        <f t="shared" si="75"/>
        <v>0</v>
      </c>
      <c r="Z180" s="92">
        <f t="shared" si="75"/>
        <v>0</v>
      </c>
      <c r="AA180" s="92">
        <f t="shared" si="75"/>
        <v>0</v>
      </c>
      <c r="AB180" s="92">
        <f t="shared" si="75"/>
        <v>0</v>
      </c>
      <c r="AC180" s="92">
        <f t="shared" si="75"/>
        <v>0</v>
      </c>
      <c r="AD180" s="92">
        <f t="shared" si="75"/>
        <v>0</v>
      </c>
      <c r="AE180" s="92">
        <f t="shared" si="75"/>
        <v>0</v>
      </c>
      <c r="AF180" s="92">
        <f t="shared" si="75"/>
        <v>0</v>
      </c>
      <c r="AG180" s="92">
        <f t="shared" si="75"/>
        <v>0</v>
      </c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  <c r="AV180"/>
      <c r="AW180"/>
      <c r="AX180"/>
      <c r="AY180"/>
      <c r="AZ180"/>
      <c r="BA180"/>
      <c r="BB180"/>
      <c r="BC180"/>
      <c r="BD180"/>
      <c r="BE180"/>
      <c r="BF180"/>
      <c r="BG180"/>
      <c r="BH180"/>
      <c r="BI180"/>
      <c r="BJ180"/>
      <c r="BK180"/>
      <c r="BL180"/>
      <c r="BM180"/>
      <c r="BN180"/>
      <c r="BO180"/>
      <c r="BP180"/>
      <c r="BQ180"/>
      <c r="BR180"/>
      <c r="BS180"/>
      <c r="BT180"/>
      <c r="BU180"/>
      <c r="BV180"/>
      <c r="BW180"/>
      <c r="BX180"/>
      <c r="BY180"/>
      <c r="BZ180"/>
      <c r="CA180"/>
      <c r="CB180"/>
      <c r="CC180"/>
      <c r="CD180"/>
      <c r="CE180"/>
      <c r="CF180"/>
      <c r="CG180"/>
      <c r="CH180"/>
      <c r="CI180"/>
      <c r="CJ180"/>
      <c r="CK180"/>
      <c r="CL180"/>
      <c r="CM180"/>
      <c r="CN180"/>
      <c r="CO180"/>
      <c r="CP180"/>
      <c r="CQ180"/>
      <c r="CR180"/>
      <c r="CS180"/>
      <c r="CT180"/>
      <c r="CU180"/>
      <c r="CV180"/>
      <c r="CW180"/>
      <c r="CX180"/>
      <c r="CY180"/>
      <c r="CZ180"/>
      <c r="DA180"/>
      <c r="DB180"/>
      <c r="DC180"/>
      <c r="DD180"/>
      <c r="DE180"/>
      <c r="DF180"/>
      <c r="DG180"/>
      <c r="DH180"/>
      <c r="DI180"/>
      <c r="DJ180"/>
      <c r="DK180"/>
      <c r="DL180"/>
      <c r="DM180"/>
      <c r="DN180"/>
      <c r="DO180"/>
      <c r="DP180"/>
      <c r="DQ180"/>
      <c r="DR180"/>
      <c r="DS180"/>
      <c r="DT180"/>
      <c r="DU180"/>
      <c r="DV180"/>
      <c r="DW180"/>
      <c r="DX180"/>
      <c r="DY180"/>
      <c r="DZ180"/>
      <c r="EA180"/>
      <c r="EB180"/>
      <c r="EC180"/>
      <c r="ED180"/>
      <c r="EE180"/>
      <c r="EF180"/>
      <c r="EG180"/>
      <c r="EH180"/>
      <c r="EI180"/>
      <c r="EJ180"/>
      <c r="EK180"/>
      <c r="EL180"/>
      <c r="EM180"/>
      <c r="EN180"/>
      <c r="EO180"/>
      <c r="EP180"/>
      <c r="EQ180"/>
      <c r="ER180"/>
      <c r="ES180"/>
      <c r="ET180"/>
      <c r="EU180"/>
      <c r="EV180"/>
      <c r="EW180"/>
      <c r="EX180"/>
      <c r="EY180"/>
      <c r="EZ180"/>
      <c r="FA180"/>
      <c r="FB180"/>
      <c r="FC180"/>
      <c r="FD180"/>
      <c r="FE180"/>
      <c r="FF180"/>
      <c r="FG180"/>
      <c r="FH180"/>
      <c r="FI180"/>
      <c r="FJ180"/>
      <c r="FK180"/>
      <c r="FL180"/>
      <c r="FM180"/>
      <c r="FN180"/>
      <c r="FO180"/>
      <c r="FP180"/>
      <c r="FQ180"/>
      <c r="FR180"/>
      <c r="FS180"/>
      <c r="FT180"/>
      <c r="FU180"/>
      <c r="FV180"/>
      <c r="FW180"/>
      <c r="FX180"/>
      <c r="FY180"/>
      <c r="FZ180"/>
      <c r="GA180"/>
      <c r="GB180"/>
      <c r="GC180"/>
      <c r="GD180"/>
      <c r="GE180"/>
      <c r="GF180"/>
      <c r="GG180"/>
      <c r="GH180"/>
      <c r="GI180"/>
      <c r="GJ180"/>
      <c r="GK180"/>
      <c r="GL180"/>
      <c r="GM180"/>
      <c r="GN180"/>
      <c r="GO180"/>
      <c r="GP180"/>
      <c r="GQ180"/>
      <c r="GR180"/>
      <c r="GS180"/>
      <c r="GT180"/>
      <c r="GU180"/>
      <c r="GV180"/>
      <c r="GW180"/>
      <c r="GX180"/>
      <c r="GY180"/>
      <c r="GZ180"/>
      <c r="HA180"/>
      <c r="HB180"/>
      <c r="HC180"/>
      <c r="HD180"/>
      <c r="HE180"/>
      <c r="HF180"/>
      <c r="HG180"/>
      <c r="HH180"/>
      <c r="HI180"/>
      <c r="HJ180"/>
      <c r="HK180"/>
      <c r="HL180"/>
      <c r="HM180"/>
      <c r="HN180"/>
      <c r="HO180"/>
      <c r="HP180"/>
      <c r="HQ180"/>
      <c r="HR180"/>
      <c r="HS180"/>
      <c r="HT180"/>
      <c r="HU180"/>
      <c r="HV180"/>
      <c r="HW180"/>
      <c r="HX180"/>
      <c r="HY180"/>
      <c r="HZ180"/>
      <c r="IA180"/>
      <c r="IB180"/>
      <c r="IC180"/>
      <c r="ID180"/>
      <c r="IE180"/>
      <c r="IF180"/>
      <c r="IG180"/>
      <c r="IH180"/>
      <c r="II180"/>
      <c r="IJ180"/>
      <c r="IK180"/>
      <c r="IL180"/>
      <c r="IM180"/>
      <c r="IN180"/>
      <c r="IO180"/>
      <c r="IP180"/>
      <c r="IQ180"/>
      <c r="IR180"/>
      <c r="IS180"/>
      <c r="IT180"/>
      <c r="IU180"/>
    </row>
    <row r="181" spans="2:33" ht="14.25" outlineLevel="2">
      <c r="B181" s="235" t="s">
        <v>220</v>
      </c>
      <c r="C181" s="93">
        <f aca="true" t="shared" si="76" ref="C181:AG181">+(C6-C9-C13)</f>
        <v>33593159</v>
      </c>
      <c r="D181" s="93">
        <f t="shared" si="76"/>
        <v>35136126</v>
      </c>
      <c r="E181" s="93">
        <f t="shared" si="76"/>
        <v>35906191</v>
      </c>
      <c r="F181" s="93">
        <f t="shared" si="76"/>
        <v>36704633</v>
      </c>
      <c r="G181" s="93">
        <f t="shared" si="76"/>
        <v>37532534</v>
      </c>
      <c r="H181" s="93">
        <f t="shared" si="76"/>
        <v>0</v>
      </c>
      <c r="I181" s="93">
        <f t="shared" si="76"/>
        <v>0</v>
      </c>
      <c r="J181" s="93">
        <f t="shared" si="76"/>
        <v>0</v>
      </c>
      <c r="K181" s="93">
        <f t="shared" si="76"/>
        <v>0</v>
      </c>
      <c r="L181" s="93">
        <f t="shared" si="76"/>
        <v>0</v>
      </c>
      <c r="M181" s="93">
        <f t="shared" si="76"/>
        <v>0</v>
      </c>
      <c r="N181" s="93">
        <f t="shared" si="76"/>
        <v>0</v>
      </c>
      <c r="O181" s="93">
        <f t="shared" si="76"/>
        <v>0</v>
      </c>
      <c r="P181" s="93">
        <f t="shared" si="76"/>
        <v>0</v>
      </c>
      <c r="Q181" s="93">
        <f t="shared" si="76"/>
        <v>0</v>
      </c>
      <c r="R181" s="93">
        <f t="shared" si="76"/>
        <v>0</v>
      </c>
      <c r="S181" s="93">
        <f t="shared" si="76"/>
        <v>0</v>
      </c>
      <c r="T181" s="93">
        <f t="shared" si="76"/>
        <v>0</v>
      </c>
      <c r="U181" s="93">
        <f t="shared" si="76"/>
        <v>0</v>
      </c>
      <c r="V181" s="93">
        <f t="shared" si="76"/>
        <v>0</v>
      </c>
      <c r="W181" s="93">
        <f t="shared" si="76"/>
        <v>0</v>
      </c>
      <c r="X181" s="93">
        <f t="shared" si="76"/>
        <v>0</v>
      </c>
      <c r="Y181" s="93">
        <f t="shared" si="76"/>
        <v>0</v>
      </c>
      <c r="Z181" s="93">
        <f t="shared" si="76"/>
        <v>0</v>
      </c>
      <c r="AA181" s="93">
        <f t="shared" si="76"/>
        <v>0</v>
      </c>
      <c r="AB181" s="93">
        <f t="shared" si="76"/>
        <v>0</v>
      </c>
      <c r="AC181" s="93">
        <f t="shared" si="76"/>
        <v>0</v>
      </c>
      <c r="AD181" s="93">
        <f t="shared" si="76"/>
        <v>0</v>
      </c>
      <c r="AE181" s="93">
        <f t="shared" si="76"/>
        <v>0</v>
      </c>
      <c r="AF181" s="93">
        <f t="shared" si="76"/>
        <v>0</v>
      </c>
      <c r="AG181" s="93">
        <f t="shared" si="76"/>
        <v>0</v>
      </c>
    </row>
    <row r="182" spans="2:33" ht="14.25" outlineLevel="2">
      <c r="B182" s="236" t="s">
        <v>219</v>
      </c>
      <c r="C182" s="93">
        <f aca="true" t="shared" si="77" ref="C182:AG182">+(C7-C9)</f>
        <v>33193159</v>
      </c>
      <c r="D182" s="93">
        <f t="shared" si="77"/>
        <v>34736126</v>
      </c>
      <c r="E182" s="93">
        <f t="shared" si="77"/>
        <v>35506191</v>
      </c>
      <c r="F182" s="93">
        <f t="shared" si="77"/>
        <v>36304633</v>
      </c>
      <c r="G182" s="93">
        <f t="shared" si="77"/>
        <v>37132534</v>
      </c>
      <c r="H182" s="93">
        <f t="shared" si="77"/>
        <v>0</v>
      </c>
      <c r="I182" s="93">
        <f t="shared" si="77"/>
        <v>0</v>
      </c>
      <c r="J182" s="93">
        <f t="shared" si="77"/>
        <v>0</v>
      </c>
      <c r="K182" s="93">
        <f t="shared" si="77"/>
        <v>0</v>
      </c>
      <c r="L182" s="93">
        <f t="shared" si="77"/>
        <v>0</v>
      </c>
      <c r="M182" s="93">
        <f t="shared" si="77"/>
        <v>0</v>
      </c>
      <c r="N182" s="93">
        <f t="shared" si="77"/>
        <v>0</v>
      </c>
      <c r="O182" s="93">
        <f t="shared" si="77"/>
        <v>0</v>
      </c>
      <c r="P182" s="93">
        <f t="shared" si="77"/>
        <v>0</v>
      </c>
      <c r="Q182" s="93">
        <f t="shared" si="77"/>
        <v>0</v>
      </c>
      <c r="R182" s="93">
        <f t="shared" si="77"/>
        <v>0</v>
      </c>
      <c r="S182" s="93">
        <f t="shared" si="77"/>
        <v>0</v>
      </c>
      <c r="T182" s="93">
        <f t="shared" si="77"/>
        <v>0</v>
      </c>
      <c r="U182" s="93">
        <f t="shared" si="77"/>
        <v>0</v>
      </c>
      <c r="V182" s="93">
        <f t="shared" si="77"/>
        <v>0</v>
      </c>
      <c r="W182" s="93">
        <f t="shared" si="77"/>
        <v>0</v>
      </c>
      <c r="X182" s="93">
        <f t="shared" si="77"/>
        <v>0</v>
      </c>
      <c r="Y182" s="93">
        <f t="shared" si="77"/>
        <v>0</v>
      </c>
      <c r="Z182" s="93">
        <f t="shared" si="77"/>
        <v>0</v>
      </c>
      <c r="AA182" s="93">
        <f t="shared" si="77"/>
        <v>0</v>
      </c>
      <c r="AB182" s="93">
        <f t="shared" si="77"/>
        <v>0</v>
      </c>
      <c r="AC182" s="93">
        <f t="shared" si="77"/>
        <v>0</v>
      </c>
      <c r="AD182" s="93">
        <f t="shared" si="77"/>
        <v>0</v>
      </c>
      <c r="AE182" s="93">
        <f t="shared" si="77"/>
        <v>0</v>
      </c>
      <c r="AF182" s="93">
        <f t="shared" si="77"/>
        <v>0</v>
      </c>
      <c r="AG182" s="93">
        <f t="shared" si="77"/>
        <v>0</v>
      </c>
    </row>
    <row r="183" spans="1:255" s="156" customFormat="1" ht="14.25" outlineLevel="2">
      <c r="A183" s="1"/>
      <c r="B183" s="236" t="s">
        <v>226</v>
      </c>
      <c r="C183" s="93">
        <f aca="true" t="shared" si="78" ref="C183:AG183">+(C10-C13)</f>
        <v>400000</v>
      </c>
      <c r="D183" s="93">
        <f t="shared" si="78"/>
        <v>400000</v>
      </c>
      <c r="E183" s="93">
        <f t="shared" si="78"/>
        <v>400000</v>
      </c>
      <c r="F183" s="93">
        <f t="shared" si="78"/>
        <v>400000</v>
      </c>
      <c r="G183" s="93">
        <f t="shared" si="78"/>
        <v>400000</v>
      </c>
      <c r="H183" s="93">
        <f t="shared" si="78"/>
        <v>0</v>
      </c>
      <c r="I183" s="93">
        <f t="shared" si="78"/>
        <v>0</v>
      </c>
      <c r="J183" s="93">
        <f t="shared" si="78"/>
        <v>0</v>
      </c>
      <c r="K183" s="93">
        <f t="shared" si="78"/>
        <v>0</v>
      </c>
      <c r="L183" s="93">
        <f t="shared" si="78"/>
        <v>0</v>
      </c>
      <c r="M183" s="93">
        <f t="shared" si="78"/>
        <v>0</v>
      </c>
      <c r="N183" s="93">
        <f t="shared" si="78"/>
        <v>0</v>
      </c>
      <c r="O183" s="93">
        <f t="shared" si="78"/>
        <v>0</v>
      </c>
      <c r="P183" s="93">
        <f t="shared" si="78"/>
        <v>0</v>
      </c>
      <c r="Q183" s="93">
        <f t="shared" si="78"/>
        <v>0</v>
      </c>
      <c r="R183" s="93">
        <f t="shared" si="78"/>
        <v>0</v>
      </c>
      <c r="S183" s="93">
        <f t="shared" si="78"/>
        <v>0</v>
      </c>
      <c r="T183" s="93">
        <f t="shared" si="78"/>
        <v>0</v>
      </c>
      <c r="U183" s="93">
        <f t="shared" si="78"/>
        <v>0</v>
      </c>
      <c r="V183" s="93">
        <f t="shared" si="78"/>
        <v>0</v>
      </c>
      <c r="W183" s="93">
        <f t="shared" si="78"/>
        <v>0</v>
      </c>
      <c r="X183" s="93">
        <f t="shared" si="78"/>
        <v>0</v>
      </c>
      <c r="Y183" s="93">
        <f t="shared" si="78"/>
        <v>0</v>
      </c>
      <c r="Z183" s="93">
        <f t="shared" si="78"/>
        <v>0</v>
      </c>
      <c r="AA183" s="93">
        <f t="shared" si="78"/>
        <v>0</v>
      </c>
      <c r="AB183" s="93">
        <f t="shared" si="78"/>
        <v>0</v>
      </c>
      <c r="AC183" s="93">
        <f t="shared" si="78"/>
        <v>0</v>
      </c>
      <c r="AD183" s="93">
        <f t="shared" si="78"/>
        <v>0</v>
      </c>
      <c r="AE183" s="93">
        <f t="shared" si="78"/>
        <v>0</v>
      </c>
      <c r="AF183" s="93">
        <f t="shared" si="78"/>
        <v>0</v>
      </c>
      <c r="AG183" s="93">
        <f t="shared" si="78"/>
        <v>0</v>
      </c>
      <c r="AH183"/>
      <c r="AI183"/>
      <c r="AJ183"/>
      <c r="AK183"/>
      <c r="AL183"/>
      <c r="AM183"/>
      <c r="AN183"/>
      <c r="AO183"/>
      <c r="AP183"/>
      <c r="AQ183"/>
      <c r="AR183"/>
      <c r="AS183"/>
      <c r="AT183"/>
      <c r="AU183"/>
      <c r="AV183"/>
      <c r="AW183"/>
      <c r="AX183"/>
      <c r="AY183"/>
      <c r="AZ183"/>
      <c r="BA183"/>
      <c r="BB183"/>
      <c r="BC183"/>
      <c r="BD183"/>
      <c r="BE183"/>
      <c r="BF183"/>
      <c r="BG183"/>
      <c r="BH183"/>
      <c r="BI183"/>
      <c r="BJ183"/>
      <c r="BK183"/>
      <c r="BL183"/>
      <c r="BM183"/>
      <c r="BN183"/>
      <c r="BO183"/>
      <c r="BP183"/>
      <c r="BQ183"/>
      <c r="BR183"/>
      <c r="BS183"/>
      <c r="BT183"/>
      <c r="BU183"/>
      <c r="BV183"/>
      <c r="BW183"/>
      <c r="BX183"/>
      <c r="BY183"/>
      <c r="BZ183"/>
      <c r="CA183"/>
      <c r="CB183"/>
      <c r="CC183"/>
      <c r="CD183"/>
      <c r="CE183"/>
      <c r="CF183"/>
      <c r="CG183"/>
      <c r="CH183"/>
      <c r="CI183"/>
      <c r="CJ183"/>
      <c r="CK183"/>
      <c r="CL183"/>
      <c r="CM183"/>
      <c r="CN183"/>
      <c r="CO183"/>
      <c r="CP183"/>
      <c r="CQ183"/>
      <c r="CR183"/>
      <c r="CS183"/>
      <c r="CT183"/>
      <c r="CU183"/>
      <c r="CV183"/>
      <c r="CW183"/>
      <c r="CX183"/>
      <c r="CY183"/>
      <c r="CZ183"/>
      <c r="DA183"/>
      <c r="DB183"/>
      <c r="DC183"/>
      <c r="DD183"/>
      <c r="DE183"/>
      <c r="DF183"/>
      <c r="DG183"/>
      <c r="DH183"/>
      <c r="DI183"/>
      <c r="DJ183"/>
      <c r="DK183"/>
      <c r="DL183"/>
      <c r="DM183"/>
      <c r="DN183"/>
      <c r="DO183"/>
      <c r="DP183"/>
      <c r="DQ183"/>
      <c r="DR183"/>
      <c r="DS183"/>
      <c r="DT183"/>
      <c r="DU183"/>
      <c r="DV183"/>
      <c r="DW183"/>
      <c r="DX183"/>
      <c r="DY183"/>
      <c r="DZ183"/>
      <c r="EA183"/>
      <c r="EB183"/>
      <c r="EC183"/>
      <c r="ED183"/>
      <c r="EE183"/>
      <c r="EF183"/>
      <c r="EG183"/>
      <c r="EH183"/>
      <c r="EI183"/>
      <c r="EJ183"/>
      <c r="EK183"/>
      <c r="EL183"/>
      <c r="EM183"/>
      <c r="EN183"/>
      <c r="EO183"/>
      <c r="EP183"/>
      <c r="EQ183"/>
      <c r="ER183"/>
      <c r="ES183"/>
      <c r="ET183"/>
      <c r="EU183"/>
      <c r="EV183"/>
      <c r="EW183"/>
      <c r="EX183"/>
      <c r="EY183"/>
      <c r="EZ183"/>
      <c r="FA183"/>
      <c r="FB183"/>
      <c r="FC183"/>
      <c r="FD183"/>
      <c r="FE183"/>
      <c r="FF183"/>
      <c r="FG183"/>
      <c r="FH183"/>
      <c r="FI183"/>
      <c r="FJ183"/>
      <c r="FK183"/>
      <c r="FL183"/>
      <c r="FM183"/>
      <c r="FN183"/>
      <c r="FO183"/>
      <c r="FP183"/>
      <c r="FQ183"/>
      <c r="FR183"/>
      <c r="FS183"/>
      <c r="FT183"/>
      <c r="FU183"/>
      <c r="FV183"/>
      <c r="FW183"/>
      <c r="FX183"/>
      <c r="FY183"/>
      <c r="FZ183"/>
      <c r="GA183"/>
      <c r="GB183"/>
      <c r="GC183"/>
      <c r="GD183"/>
      <c r="GE183"/>
      <c r="GF183"/>
      <c r="GG183"/>
      <c r="GH183"/>
      <c r="GI183"/>
      <c r="GJ183"/>
      <c r="GK183"/>
      <c r="GL183"/>
      <c r="GM183"/>
      <c r="GN183"/>
      <c r="GO183"/>
      <c r="GP183"/>
      <c r="GQ183"/>
      <c r="GR183"/>
      <c r="GS183"/>
      <c r="GT183"/>
      <c r="GU183"/>
      <c r="GV183"/>
      <c r="GW183"/>
      <c r="GX183"/>
      <c r="GY183"/>
      <c r="GZ183"/>
      <c r="HA183"/>
      <c r="HB183"/>
      <c r="HC183"/>
      <c r="HD183"/>
      <c r="HE183"/>
      <c r="HF183"/>
      <c r="HG183"/>
      <c r="HH183"/>
      <c r="HI183"/>
      <c r="HJ183"/>
      <c r="HK183"/>
      <c r="HL183"/>
      <c r="HM183"/>
      <c r="HN183"/>
      <c r="HO183"/>
      <c r="HP183"/>
      <c r="HQ183"/>
      <c r="HR183"/>
      <c r="HS183"/>
      <c r="HT183"/>
      <c r="HU183"/>
      <c r="HV183"/>
      <c r="HW183"/>
      <c r="HX183"/>
      <c r="HY183"/>
      <c r="HZ183"/>
      <c r="IA183"/>
      <c r="IB183"/>
      <c r="IC183"/>
      <c r="ID183"/>
      <c r="IE183"/>
      <c r="IF183"/>
      <c r="IG183"/>
      <c r="IH183"/>
      <c r="II183"/>
      <c r="IJ183"/>
      <c r="IK183"/>
      <c r="IL183"/>
      <c r="IM183"/>
      <c r="IN183"/>
      <c r="IO183"/>
      <c r="IP183"/>
      <c r="IQ183"/>
      <c r="IR183"/>
      <c r="IS183"/>
      <c r="IT183"/>
      <c r="IU183"/>
    </row>
    <row r="184" spans="2:33" ht="24" outlineLevel="2">
      <c r="B184" s="236" t="s">
        <v>242</v>
      </c>
      <c r="C184" s="93">
        <f aca="true" t="shared" si="79" ref="C184:AG184">+(C10-C11-C13)</f>
        <v>0</v>
      </c>
      <c r="D184" s="93">
        <f t="shared" si="79"/>
        <v>0</v>
      </c>
      <c r="E184" s="93">
        <f t="shared" si="79"/>
        <v>0</v>
      </c>
      <c r="F184" s="93">
        <f t="shared" si="79"/>
        <v>0</v>
      </c>
      <c r="G184" s="93">
        <f t="shared" si="79"/>
        <v>0</v>
      </c>
      <c r="H184" s="93">
        <f t="shared" si="79"/>
        <v>0</v>
      </c>
      <c r="I184" s="93">
        <f t="shared" si="79"/>
        <v>0</v>
      </c>
      <c r="J184" s="93">
        <f t="shared" si="79"/>
        <v>0</v>
      </c>
      <c r="K184" s="93">
        <f t="shared" si="79"/>
        <v>0</v>
      </c>
      <c r="L184" s="93">
        <f t="shared" si="79"/>
        <v>0</v>
      </c>
      <c r="M184" s="93">
        <f t="shared" si="79"/>
        <v>0</v>
      </c>
      <c r="N184" s="93">
        <f t="shared" si="79"/>
        <v>0</v>
      </c>
      <c r="O184" s="93">
        <f t="shared" si="79"/>
        <v>0</v>
      </c>
      <c r="P184" s="93">
        <f t="shared" si="79"/>
        <v>0</v>
      </c>
      <c r="Q184" s="93">
        <f t="shared" si="79"/>
        <v>0</v>
      </c>
      <c r="R184" s="93">
        <f t="shared" si="79"/>
        <v>0</v>
      </c>
      <c r="S184" s="93">
        <f t="shared" si="79"/>
        <v>0</v>
      </c>
      <c r="T184" s="93">
        <f t="shared" si="79"/>
        <v>0</v>
      </c>
      <c r="U184" s="93">
        <f t="shared" si="79"/>
        <v>0</v>
      </c>
      <c r="V184" s="93">
        <f t="shared" si="79"/>
        <v>0</v>
      </c>
      <c r="W184" s="93">
        <f t="shared" si="79"/>
        <v>0</v>
      </c>
      <c r="X184" s="93">
        <f t="shared" si="79"/>
        <v>0</v>
      </c>
      <c r="Y184" s="93">
        <f t="shared" si="79"/>
        <v>0</v>
      </c>
      <c r="Z184" s="93">
        <f t="shared" si="79"/>
        <v>0</v>
      </c>
      <c r="AA184" s="93">
        <f t="shared" si="79"/>
        <v>0</v>
      </c>
      <c r="AB184" s="93">
        <f t="shared" si="79"/>
        <v>0</v>
      </c>
      <c r="AC184" s="93">
        <f t="shared" si="79"/>
        <v>0</v>
      </c>
      <c r="AD184" s="93">
        <f t="shared" si="79"/>
        <v>0</v>
      </c>
      <c r="AE184" s="93">
        <f t="shared" si="79"/>
        <v>0</v>
      </c>
      <c r="AF184" s="93">
        <f t="shared" si="79"/>
        <v>0</v>
      </c>
      <c r="AG184" s="93">
        <f t="shared" si="79"/>
        <v>0</v>
      </c>
    </row>
    <row r="185" spans="1:255" s="156" customFormat="1" ht="14.25" outlineLevel="2">
      <c r="A185" s="1"/>
      <c r="B185" s="237" t="s">
        <v>227</v>
      </c>
      <c r="C185" s="152">
        <f aca="true" t="shared" si="80" ref="C185:AG185">+C11</f>
        <v>400000</v>
      </c>
      <c r="D185" s="152">
        <f t="shared" si="80"/>
        <v>400000</v>
      </c>
      <c r="E185" s="152">
        <f t="shared" si="80"/>
        <v>400000</v>
      </c>
      <c r="F185" s="152">
        <f t="shared" si="80"/>
        <v>400000</v>
      </c>
      <c r="G185" s="152">
        <f t="shared" si="80"/>
        <v>400000</v>
      </c>
      <c r="H185" s="152">
        <f t="shared" si="80"/>
        <v>0</v>
      </c>
      <c r="I185" s="152">
        <f t="shared" si="80"/>
        <v>0</v>
      </c>
      <c r="J185" s="152">
        <f t="shared" si="80"/>
        <v>0</v>
      </c>
      <c r="K185" s="152">
        <f t="shared" si="80"/>
        <v>0</v>
      </c>
      <c r="L185" s="152">
        <f t="shared" si="80"/>
        <v>0</v>
      </c>
      <c r="M185" s="152">
        <f t="shared" si="80"/>
        <v>0</v>
      </c>
      <c r="N185" s="152">
        <f t="shared" si="80"/>
        <v>0</v>
      </c>
      <c r="O185" s="152">
        <f t="shared" si="80"/>
        <v>0</v>
      </c>
      <c r="P185" s="152">
        <f t="shared" si="80"/>
        <v>0</v>
      </c>
      <c r="Q185" s="152">
        <f t="shared" si="80"/>
        <v>0</v>
      </c>
      <c r="R185" s="152">
        <f t="shared" si="80"/>
        <v>0</v>
      </c>
      <c r="S185" s="152">
        <f t="shared" si="80"/>
        <v>0</v>
      </c>
      <c r="T185" s="152">
        <f t="shared" si="80"/>
        <v>0</v>
      </c>
      <c r="U185" s="152">
        <f t="shared" si="80"/>
        <v>0</v>
      </c>
      <c r="V185" s="152">
        <f t="shared" si="80"/>
        <v>0</v>
      </c>
      <c r="W185" s="152">
        <f t="shared" si="80"/>
        <v>0</v>
      </c>
      <c r="X185" s="152">
        <f t="shared" si="80"/>
        <v>0</v>
      </c>
      <c r="Y185" s="152">
        <f t="shared" si="80"/>
        <v>0</v>
      </c>
      <c r="Z185" s="152">
        <f t="shared" si="80"/>
        <v>0</v>
      </c>
      <c r="AA185" s="152">
        <f t="shared" si="80"/>
        <v>0</v>
      </c>
      <c r="AB185" s="152">
        <f t="shared" si="80"/>
        <v>0</v>
      </c>
      <c r="AC185" s="152">
        <f t="shared" si="80"/>
        <v>0</v>
      </c>
      <c r="AD185" s="152">
        <f t="shared" si="80"/>
        <v>0</v>
      </c>
      <c r="AE185" s="152">
        <f t="shared" si="80"/>
        <v>0</v>
      </c>
      <c r="AF185" s="152">
        <f t="shared" si="80"/>
        <v>0</v>
      </c>
      <c r="AG185" s="152">
        <f t="shared" si="80"/>
        <v>0</v>
      </c>
      <c r="AH185"/>
      <c r="AI185"/>
      <c r="AJ185"/>
      <c r="AK185"/>
      <c r="AL185"/>
      <c r="AM185"/>
      <c r="AN185"/>
      <c r="AO185"/>
      <c r="AP185"/>
      <c r="AQ185"/>
      <c r="AR185"/>
      <c r="AS185"/>
      <c r="AT185"/>
      <c r="AU185"/>
      <c r="AV185"/>
      <c r="AW185"/>
      <c r="AX185"/>
      <c r="AY185"/>
      <c r="AZ185"/>
      <c r="BA185"/>
      <c r="BB185"/>
      <c r="BC185"/>
      <c r="BD185"/>
      <c r="BE185"/>
      <c r="BF185"/>
      <c r="BG185"/>
      <c r="BH185"/>
      <c r="BI185"/>
      <c r="BJ185"/>
      <c r="BK185"/>
      <c r="BL185"/>
      <c r="BM185"/>
      <c r="BN185"/>
      <c r="BO185"/>
      <c r="BP185"/>
      <c r="BQ185"/>
      <c r="BR185"/>
      <c r="BS185"/>
      <c r="BT185"/>
      <c r="BU185"/>
      <c r="BV185"/>
      <c r="BW185"/>
      <c r="BX185"/>
      <c r="BY185"/>
      <c r="BZ185"/>
      <c r="CA185"/>
      <c r="CB185"/>
      <c r="CC185"/>
      <c r="CD185"/>
      <c r="CE185"/>
      <c r="CF185"/>
      <c r="CG185"/>
      <c r="CH185"/>
      <c r="CI185"/>
      <c r="CJ185"/>
      <c r="CK185"/>
      <c r="CL185"/>
      <c r="CM185"/>
      <c r="CN185"/>
      <c r="CO185"/>
      <c r="CP185"/>
      <c r="CQ185"/>
      <c r="CR185"/>
      <c r="CS185"/>
      <c r="CT185"/>
      <c r="CU185"/>
      <c r="CV185"/>
      <c r="CW185"/>
      <c r="CX185"/>
      <c r="CY185"/>
      <c r="CZ185"/>
      <c r="DA185"/>
      <c r="DB185"/>
      <c r="DC185"/>
      <c r="DD185"/>
      <c r="DE185"/>
      <c r="DF185"/>
      <c r="DG185"/>
      <c r="DH185"/>
      <c r="DI185"/>
      <c r="DJ185"/>
      <c r="DK185"/>
      <c r="DL185"/>
      <c r="DM185"/>
      <c r="DN185"/>
      <c r="DO185"/>
      <c r="DP185"/>
      <c r="DQ185"/>
      <c r="DR185"/>
      <c r="DS185"/>
      <c r="DT185"/>
      <c r="DU185"/>
      <c r="DV185"/>
      <c r="DW185"/>
      <c r="DX185"/>
      <c r="DY185"/>
      <c r="DZ185"/>
      <c r="EA185"/>
      <c r="EB185"/>
      <c r="EC185"/>
      <c r="ED185"/>
      <c r="EE185"/>
      <c r="EF185"/>
      <c r="EG185"/>
      <c r="EH185"/>
      <c r="EI185"/>
      <c r="EJ185"/>
      <c r="EK185"/>
      <c r="EL185"/>
      <c r="EM185"/>
      <c r="EN185"/>
      <c r="EO185"/>
      <c r="EP185"/>
      <c r="EQ185"/>
      <c r="ER185"/>
      <c r="ES185"/>
      <c r="ET185"/>
      <c r="EU185"/>
      <c r="EV185"/>
      <c r="EW185"/>
      <c r="EX185"/>
      <c r="EY185"/>
      <c r="EZ185"/>
      <c r="FA185"/>
      <c r="FB185"/>
      <c r="FC185"/>
      <c r="FD185"/>
      <c r="FE185"/>
      <c r="FF185"/>
      <c r="FG185"/>
      <c r="FH185"/>
      <c r="FI185"/>
      <c r="FJ185"/>
      <c r="FK185"/>
      <c r="FL185"/>
      <c r="FM185"/>
      <c r="FN185"/>
      <c r="FO185"/>
      <c r="FP185"/>
      <c r="FQ185"/>
      <c r="FR185"/>
      <c r="FS185"/>
      <c r="FT185"/>
      <c r="FU185"/>
      <c r="FV185"/>
      <c r="FW185"/>
      <c r="FX185"/>
      <c r="FY185"/>
      <c r="FZ185"/>
      <c r="GA185"/>
      <c r="GB185"/>
      <c r="GC185"/>
      <c r="GD185"/>
      <c r="GE185"/>
      <c r="GF185"/>
      <c r="GG185"/>
      <c r="GH185"/>
      <c r="GI185"/>
      <c r="GJ185"/>
      <c r="GK185"/>
      <c r="GL185"/>
      <c r="GM185"/>
      <c r="GN185"/>
      <c r="GO185"/>
      <c r="GP185"/>
      <c r="GQ185"/>
      <c r="GR185"/>
      <c r="GS185"/>
      <c r="GT185"/>
      <c r="GU185"/>
      <c r="GV185"/>
      <c r="GW185"/>
      <c r="GX185"/>
      <c r="GY185"/>
      <c r="GZ185"/>
      <c r="HA185"/>
      <c r="HB185"/>
      <c r="HC185"/>
      <c r="HD185"/>
      <c r="HE185"/>
      <c r="HF185"/>
      <c r="HG185"/>
      <c r="HH185"/>
      <c r="HI185"/>
      <c r="HJ185"/>
      <c r="HK185"/>
      <c r="HL185"/>
      <c r="HM185"/>
      <c r="HN185"/>
      <c r="HO185"/>
      <c r="HP185"/>
      <c r="HQ185"/>
      <c r="HR185"/>
      <c r="HS185"/>
      <c r="HT185"/>
      <c r="HU185"/>
      <c r="HV185"/>
      <c r="HW185"/>
      <c r="HX185"/>
      <c r="HY185"/>
      <c r="HZ185"/>
      <c r="IA185"/>
      <c r="IB185"/>
      <c r="IC185"/>
      <c r="ID185"/>
      <c r="IE185"/>
      <c r="IF185"/>
      <c r="IG185"/>
      <c r="IH185"/>
      <c r="II185"/>
      <c r="IJ185"/>
      <c r="IK185"/>
      <c r="IL185"/>
      <c r="IM185"/>
      <c r="IN185"/>
      <c r="IO185"/>
      <c r="IP185"/>
      <c r="IQ185"/>
      <c r="IR185"/>
      <c r="IS185"/>
      <c r="IT185"/>
      <c r="IU185"/>
    </row>
    <row r="186" spans="2:33" ht="14.25" outlineLevel="2">
      <c r="B186" s="234" t="s">
        <v>45</v>
      </c>
      <c r="C186" s="92">
        <f aca="true" t="shared" si="81" ref="C186:AG186">+C14</f>
        <v>33346404</v>
      </c>
      <c r="D186" s="92">
        <f t="shared" si="81"/>
        <v>33262206</v>
      </c>
      <c r="E186" s="92">
        <f t="shared" si="81"/>
        <v>34710149</v>
      </c>
      <c r="F186" s="92">
        <f t="shared" si="81"/>
        <v>36704633</v>
      </c>
      <c r="G186" s="92">
        <f t="shared" si="81"/>
        <v>37532534</v>
      </c>
      <c r="H186" s="92">
        <f t="shared" si="81"/>
        <v>0</v>
      </c>
      <c r="I186" s="92">
        <f t="shared" si="81"/>
        <v>0</v>
      </c>
      <c r="J186" s="92">
        <f t="shared" si="81"/>
        <v>0</v>
      </c>
      <c r="K186" s="92">
        <f t="shared" si="81"/>
        <v>0</v>
      </c>
      <c r="L186" s="92">
        <f t="shared" si="81"/>
        <v>0</v>
      </c>
      <c r="M186" s="92">
        <f t="shared" si="81"/>
        <v>0</v>
      </c>
      <c r="N186" s="92">
        <f t="shared" si="81"/>
        <v>0</v>
      </c>
      <c r="O186" s="92">
        <f t="shared" si="81"/>
        <v>0</v>
      </c>
      <c r="P186" s="92">
        <f t="shared" si="81"/>
        <v>0</v>
      </c>
      <c r="Q186" s="92">
        <f t="shared" si="81"/>
        <v>0</v>
      </c>
      <c r="R186" s="92">
        <f t="shared" si="81"/>
        <v>0</v>
      </c>
      <c r="S186" s="92">
        <f t="shared" si="81"/>
        <v>0</v>
      </c>
      <c r="T186" s="92">
        <f t="shared" si="81"/>
        <v>0</v>
      </c>
      <c r="U186" s="92">
        <f t="shared" si="81"/>
        <v>0</v>
      </c>
      <c r="V186" s="92">
        <f t="shared" si="81"/>
        <v>0</v>
      </c>
      <c r="W186" s="92">
        <f t="shared" si="81"/>
        <v>0</v>
      </c>
      <c r="X186" s="92">
        <f t="shared" si="81"/>
        <v>0</v>
      </c>
      <c r="Y186" s="92">
        <f t="shared" si="81"/>
        <v>0</v>
      </c>
      <c r="Z186" s="92">
        <f t="shared" si="81"/>
        <v>0</v>
      </c>
      <c r="AA186" s="92">
        <f t="shared" si="81"/>
        <v>0</v>
      </c>
      <c r="AB186" s="92">
        <f t="shared" si="81"/>
        <v>0</v>
      </c>
      <c r="AC186" s="92">
        <f t="shared" si="81"/>
        <v>0</v>
      </c>
      <c r="AD186" s="92">
        <f t="shared" si="81"/>
        <v>0</v>
      </c>
      <c r="AE186" s="92">
        <f t="shared" si="81"/>
        <v>0</v>
      </c>
      <c r="AF186" s="92">
        <f t="shared" si="81"/>
        <v>0</v>
      </c>
      <c r="AG186" s="92">
        <f t="shared" si="81"/>
        <v>0</v>
      </c>
    </row>
    <row r="187" spans="1:255" s="156" customFormat="1" ht="24" outlineLevel="2">
      <c r="A187" s="1"/>
      <c r="B187" s="238" t="s">
        <v>221</v>
      </c>
      <c r="C187" s="93">
        <f aca="true" t="shared" si="82" ref="C187:AG187">+C14-C20-C25</f>
        <v>33314904</v>
      </c>
      <c r="D187" s="93">
        <f t="shared" si="82"/>
        <v>33262206</v>
      </c>
      <c r="E187" s="93">
        <f t="shared" si="82"/>
        <v>34710149</v>
      </c>
      <c r="F187" s="93">
        <f t="shared" si="82"/>
        <v>36704633</v>
      </c>
      <c r="G187" s="93">
        <f t="shared" si="82"/>
        <v>37532534</v>
      </c>
      <c r="H187" s="93">
        <f t="shared" si="82"/>
        <v>0</v>
      </c>
      <c r="I187" s="93">
        <f t="shared" si="82"/>
        <v>0</v>
      </c>
      <c r="J187" s="93">
        <f t="shared" si="82"/>
        <v>0</v>
      </c>
      <c r="K187" s="93">
        <f t="shared" si="82"/>
        <v>0</v>
      </c>
      <c r="L187" s="93">
        <f t="shared" si="82"/>
        <v>0</v>
      </c>
      <c r="M187" s="93">
        <f t="shared" si="82"/>
        <v>0</v>
      </c>
      <c r="N187" s="93">
        <f t="shared" si="82"/>
        <v>0</v>
      </c>
      <c r="O187" s="93">
        <f t="shared" si="82"/>
        <v>0</v>
      </c>
      <c r="P187" s="93">
        <f t="shared" si="82"/>
        <v>0</v>
      </c>
      <c r="Q187" s="93">
        <f t="shared" si="82"/>
        <v>0</v>
      </c>
      <c r="R187" s="93">
        <f t="shared" si="82"/>
        <v>0</v>
      </c>
      <c r="S187" s="93">
        <f t="shared" si="82"/>
        <v>0</v>
      </c>
      <c r="T187" s="93">
        <f t="shared" si="82"/>
        <v>0</v>
      </c>
      <c r="U187" s="93">
        <f t="shared" si="82"/>
        <v>0</v>
      </c>
      <c r="V187" s="93">
        <f t="shared" si="82"/>
        <v>0</v>
      </c>
      <c r="W187" s="93">
        <f t="shared" si="82"/>
        <v>0</v>
      </c>
      <c r="X187" s="93">
        <f t="shared" si="82"/>
        <v>0</v>
      </c>
      <c r="Y187" s="93">
        <f t="shared" si="82"/>
        <v>0</v>
      </c>
      <c r="Z187" s="93">
        <f t="shared" si="82"/>
        <v>0</v>
      </c>
      <c r="AA187" s="93">
        <f t="shared" si="82"/>
        <v>0</v>
      </c>
      <c r="AB187" s="93">
        <f t="shared" si="82"/>
        <v>0</v>
      </c>
      <c r="AC187" s="93">
        <f t="shared" si="82"/>
        <v>0</v>
      </c>
      <c r="AD187" s="93">
        <f t="shared" si="82"/>
        <v>0</v>
      </c>
      <c r="AE187" s="93">
        <f t="shared" si="82"/>
        <v>0</v>
      </c>
      <c r="AF187" s="93">
        <f t="shared" si="82"/>
        <v>0</v>
      </c>
      <c r="AG187" s="93">
        <f t="shared" si="82"/>
        <v>0</v>
      </c>
      <c r="AH187"/>
      <c r="AI187"/>
      <c r="AJ187"/>
      <c r="AK187"/>
      <c r="AL187"/>
      <c r="AM187"/>
      <c r="AN187"/>
      <c r="AO187"/>
      <c r="AP187"/>
      <c r="AQ187"/>
      <c r="AR187"/>
      <c r="AS187"/>
      <c r="AT187"/>
      <c r="AU187"/>
      <c r="AV187"/>
      <c r="AW187"/>
      <c r="AX187"/>
      <c r="AY187"/>
      <c r="AZ187"/>
      <c r="BA187"/>
      <c r="BB187"/>
      <c r="BC187"/>
      <c r="BD187"/>
      <c r="BE187"/>
      <c r="BF187"/>
      <c r="BG187"/>
      <c r="BH187"/>
      <c r="BI187"/>
      <c r="BJ187"/>
      <c r="BK187"/>
      <c r="BL187"/>
      <c r="BM187"/>
      <c r="BN187"/>
      <c r="BO187"/>
      <c r="BP187"/>
      <c r="BQ187"/>
      <c r="BR187"/>
      <c r="BS187"/>
      <c r="BT187"/>
      <c r="BU187"/>
      <c r="BV187"/>
      <c r="BW187"/>
      <c r="BX187"/>
      <c r="BY187"/>
      <c r="BZ187"/>
      <c r="CA187"/>
      <c r="CB187"/>
      <c r="CC187"/>
      <c r="CD187"/>
      <c r="CE187"/>
      <c r="CF187"/>
      <c r="CG187"/>
      <c r="CH187"/>
      <c r="CI187"/>
      <c r="CJ187"/>
      <c r="CK187"/>
      <c r="CL187"/>
      <c r="CM187"/>
      <c r="CN187"/>
      <c r="CO187"/>
      <c r="CP187"/>
      <c r="CQ187"/>
      <c r="CR187"/>
      <c r="CS187"/>
      <c r="CT187"/>
      <c r="CU187"/>
      <c r="CV187"/>
      <c r="CW187"/>
      <c r="CX187"/>
      <c r="CY187"/>
      <c r="CZ187"/>
      <c r="DA187"/>
      <c r="DB187"/>
      <c r="DC187"/>
      <c r="DD187"/>
      <c r="DE187"/>
      <c r="DF187"/>
      <c r="DG187"/>
      <c r="DH187"/>
      <c r="DI187"/>
      <c r="DJ187"/>
      <c r="DK187"/>
      <c r="DL187"/>
      <c r="DM187"/>
      <c r="DN187"/>
      <c r="DO187"/>
      <c r="DP187"/>
      <c r="DQ187"/>
      <c r="DR187"/>
      <c r="DS187"/>
      <c r="DT187"/>
      <c r="DU187"/>
      <c r="DV187"/>
      <c r="DW187"/>
      <c r="DX187"/>
      <c r="DY187"/>
      <c r="DZ187"/>
      <c r="EA187"/>
      <c r="EB187"/>
      <c r="EC187"/>
      <c r="ED187"/>
      <c r="EE187"/>
      <c r="EF187"/>
      <c r="EG187"/>
      <c r="EH187"/>
      <c r="EI187"/>
      <c r="EJ187"/>
      <c r="EK187"/>
      <c r="EL187"/>
      <c r="EM187"/>
      <c r="EN187"/>
      <c r="EO187"/>
      <c r="EP187"/>
      <c r="EQ187"/>
      <c r="ER187"/>
      <c r="ES187"/>
      <c r="ET187"/>
      <c r="EU187"/>
      <c r="EV187"/>
      <c r="EW187"/>
      <c r="EX187"/>
      <c r="EY187"/>
      <c r="EZ187"/>
      <c r="FA187"/>
      <c r="FB187"/>
      <c r="FC187"/>
      <c r="FD187"/>
      <c r="FE187"/>
      <c r="FF187"/>
      <c r="FG187"/>
      <c r="FH187"/>
      <c r="FI187"/>
      <c r="FJ187"/>
      <c r="FK187"/>
      <c r="FL187"/>
      <c r="FM187"/>
      <c r="FN187"/>
      <c r="FO187"/>
      <c r="FP187"/>
      <c r="FQ187"/>
      <c r="FR187"/>
      <c r="FS187"/>
      <c r="FT187"/>
      <c r="FU187"/>
      <c r="FV187"/>
      <c r="FW187"/>
      <c r="FX187"/>
      <c r="FY187"/>
      <c r="FZ187"/>
      <c r="GA187"/>
      <c r="GB187"/>
      <c r="GC187"/>
      <c r="GD187"/>
      <c r="GE187"/>
      <c r="GF187"/>
      <c r="GG187"/>
      <c r="GH187"/>
      <c r="GI187"/>
      <c r="GJ187"/>
      <c r="GK187"/>
      <c r="GL187"/>
      <c r="GM187"/>
      <c r="GN187"/>
      <c r="GO187"/>
      <c r="GP187"/>
      <c r="GQ187"/>
      <c r="GR187"/>
      <c r="GS187"/>
      <c r="GT187"/>
      <c r="GU187"/>
      <c r="GV187"/>
      <c r="GW187"/>
      <c r="GX187"/>
      <c r="GY187"/>
      <c r="GZ187"/>
      <c r="HA187"/>
      <c r="HB187"/>
      <c r="HC187"/>
      <c r="HD187"/>
      <c r="HE187"/>
      <c r="HF187"/>
      <c r="HG187"/>
      <c r="HH187"/>
      <c r="HI187"/>
      <c r="HJ187"/>
      <c r="HK187"/>
      <c r="HL187"/>
      <c r="HM187"/>
      <c r="HN187"/>
      <c r="HO187"/>
      <c r="HP187"/>
      <c r="HQ187"/>
      <c r="HR187"/>
      <c r="HS187"/>
      <c r="HT187"/>
      <c r="HU187"/>
      <c r="HV187"/>
      <c r="HW187"/>
      <c r="HX187"/>
      <c r="HY187"/>
      <c r="HZ187"/>
      <c r="IA187"/>
      <c r="IB187"/>
      <c r="IC187"/>
      <c r="ID187"/>
      <c r="IE187"/>
      <c r="IF187"/>
      <c r="IG187"/>
      <c r="IH187"/>
      <c r="II187"/>
      <c r="IJ187"/>
      <c r="IK187"/>
      <c r="IL187"/>
      <c r="IM187"/>
      <c r="IN187"/>
      <c r="IO187"/>
      <c r="IP187"/>
      <c r="IQ187"/>
      <c r="IR187"/>
      <c r="IS187"/>
      <c r="IT187"/>
      <c r="IU187"/>
    </row>
    <row r="188" spans="1:255" s="156" customFormat="1" ht="14.25" outlineLevel="2">
      <c r="A188" s="1"/>
      <c r="B188" s="239" t="s">
        <v>228</v>
      </c>
      <c r="C188" s="93">
        <f aca="true" t="shared" si="83" ref="C188:AG188">+C15</f>
        <v>30607644</v>
      </c>
      <c r="D188" s="93">
        <f t="shared" si="83"/>
        <v>32054316</v>
      </c>
      <c r="E188" s="93">
        <f t="shared" si="83"/>
        <v>33086246</v>
      </c>
      <c r="F188" s="93">
        <f t="shared" si="83"/>
        <v>34208024</v>
      </c>
      <c r="G188" s="93">
        <f t="shared" si="83"/>
        <v>35614520</v>
      </c>
      <c r="H188" s="93">
        <f t="shared" si="83"/>
        <v>0</v>
      </c>
      <c r="I188" s="93">
        <f t="shared" si="83"/>
        <v>0</v>
      </c>
      <c r="J188" s="93">
        <f t="shared" si="83"/>
        <v>0</v>
      </c>
      <c r="K188" s="93">
        <f t="shared" si="83"/>
        <v>0</v>
      </c>
      <c r="L188" s="93">
        <f t="shared" si="83"/>
        <v>0</v>
      </c>
      <c r="M188" s="93">
        <f t="shared" si="83"/>
        <v>0</v>
      </c>
      <c r="N188" s="93">
        <f t="shared" si="83"/>
        <v>0</v>
      </c>
      <c r="O188" s="93">
        <f t="shared" si="83"/>
        <v>0</v>
      </c>
      <c r="P188" s="93">
        <f t="shared" si="83"/>
        <v>0</v>
      </c>
      <c r="Q188" s="93">
        <f t="shared" si="83"/>
        <v>0</v>
      </c>
      <c r="R188" s="93">
        <f t="shared" si="83"/>
        <v>0</v>
      </c>
      <c r="S188" s="93">
        <f t="shared" si="83"/>
        <v>0</v>
      </c>
      <c r="T188" s="93">
        <f t="shared" si="83"/>
        <v>0</v>
      </c>
      <c r="U188" s="93">
        <f t="shared" si="83"/>
        <v>0</v>
      </c>
      <c r="V188" s="93">
        <f t="shared" si="83"/>
        <v>0</v>
      </c>
      <c r="W188" s="93">
        <f t="shared" si="83"/>
        <v>0</v>
      </c>
      <c r="X188" s="93">
        <f t="shared" si="83"/>
        <v>0</v>
      </c>
      <c r="Y188" s="93">
        <f t="shared" si="83"/>
        <v>0</v>
      </c>
      <c r="Z188" s="93">
        <f t="shared" si="83"/>
        <v>0</v>
      </c>
      <c r="AA188" s="93">
        <f t="shared" si="83"/>
        <v>0</v>
      </c>
      <c r="AB188" s="93">
        <f t="shared" si="83"/>
        <v>0</v>
      </c>
      <c r="AC188" s="93">
        <f t="shared" si="83"/>
        <v>0</v>
      </c>
      <c r="AD188" s="93">
        <f t="shared" si="83"/>
        <v>0</v>
      </c>
      <c r="AE188" s="93">
        <f t="shared" si="83"/>
        <v>0</v>
      </c>
      <c r="AF188" s="93">
        <f t="shared" si="83"/>
        <v>0</v>
      </c>
      <c r="AG188" s="93">
        <f t="shared" si="83"/>
        <v>0</v>
      </c>
      <c r="AH188"/>
      <c r="AI188"/>
      <c r="AJ188"/>
      <c r="AK188"/>
      <c r="AL188"/>
      <c r="AM188"/>
      <c r="AN188"/>
      <c r="AO188"/>
      <c r="AP188"/>
      <c r="AQ188"/>
      <c r="AR188"/>
      <c r="AS188"/>
      <c r="AT188"/>
      <c r="AU188"/>
      <c r="AV188"/>
      <c r="AW188"/>
      <c r="AX188"/>
      <c r="AY188"/>
      <c r="AZ188"/>
      <c r="BA188"/>
      <c r="BB188"/>
      <c r="BC188"/>
      <c r="BD188"/>
      <c r="BE188"/>
      <c r="BF188"/>
      <c r="BG188"/>
      <c r="BH188"/>
      <c r="BI188"/>
      <c r="BJ188"/>
      <c r="BK188"/>
      <c r="BL188"/>
      <c r="BM188"/>
      <c r="BN188"/>
      <c r="BO188"/>
      <c r="BP188"/>
      <c r="BQ188"/>
      <c r="BR188"/>
      <c r="BS188"/>
      <c r="BT188"/>
      <c r="BU188"/>
      <c r="BV188"/>
      <c r="BW188"/>
      <c r="BX188"/>
      <c r="BY188"/>
      <c r="BZ188"/>
      <c r="CA188"/>
      <c r="CB188"/>
      <c r="CC188"/>
      <c r="CD188"/>
      <c r="CE188"/>
      <c r="CF188"/>
      <c r="CG188"/>
      <c r="CH188"/>
      <c r="CI188"/>
      <c r="CJ188"/>
      <c r="CK188"/>
      <c r="CL188"/>
      <c r="CM188"/>
      <c r="CN188"/>
      <c r="CO188"/>
      <c r="CP188"/>
      <c r="CQ188"/>
      <c r="CR188"/>
      <c r="CS188"/>
      <c r="CT188"/>
      <c r="CU188"/>
      <c r="CV188"/>
      <c r="CW188"/>
      <c r="CX188"/>
      <c r="CY188"/>
      <c r="CZ188"/>
      <c r="DA188"/>
      <c r="DB188"/>
      <c r="DC188"/>
      <c r="DD188"/>
      <c r="DE188"/>
      <c r="DF188"/>
      <c r="DG188"/>
      <c r="DH188"/>
      <c r="DI188"/>
      <c r="DJ188"/>
      <c r="DK188"/>
      <c r="DL188"/>
      <c r="DM188"/>
      <c r="DN188"/>
      <c r="DO188"/>
      <c r="DP188"/>
      <c r="DQ188"/>
      <c r="DR188"/>
      <c r="DS188"/>
      <c r="DT188"/>
      <c r="DU188"/>
      <c r="DV188"/>
      <c r="DW188"/>
      <c r="DX188"/>
      <c r="DY188"/>
      <c r="DZ188"/>
      <c r="EA188"/>
      <c r="EB188"/>
      <c r="EC188"/>
      <c r="ED188"/>
      <c r="EE188"/>
      <c r="EF188"/>
      <c r="EG188"/>
      <c r="EH188"/>
      <c r="EI188"/>
      <c r="EJ188"/>
      <c r="EK188"/>
      <c r="EL188"/>
      <c r="EM188"/>
      <c r="EN188"/>
      <c r="EO188"/>
      <c r="EP188"/>
      <c r="EQ188"/>
      <c r="ER188"/>
      <c r="ES188"/>
      <c r="ET188"/>
      <c r="EU188"/>
      <c r="EV188"/>
      <c r="EW188"/>
      <c r="EX188"/>
      <c r="EY188"/>
      <c r="EZ188"/>
      <c r="FA188"/>
      <c r="FB188"/>
      <c r="FC188"/>
      <c r="FD188"/>
      <c r="FE188"/>
      <c r="FF188"/>
      <c r="FG188"/>
      <c r="FH188"/>
      <c r="FI188"/>
      <c r="FJ188"/>
      <c r="FK188"/>
      <c r="FL188"/>
      <c r="FM188"/>
      <c r="FN188"/>
      <c r="FO188"/>
      <c r="FP188"/>
      <c r="FQ188"/>
      <c r="FR188"/>
      <c r="FS188"/>
      <c r="FT188"/>
      <c r="FU188"/>
      <c r="FV188"/>
      <c r="FW188"/>
      <c r="FX188"/>
      <c r="FY188"/>
      <c r="FZ188"/>
      <c r="GA188"/>
      <c r="GB188"/>
      <c r="GC188"/>
      <c r="GD188"/>
      <c r="GE188"/>
      <c r="GF188"/>
      <c r="GG188"/>
      <c r="GH188"/>
      <c r="GI188"/>
      <c r="GJ188"/>
      <c r="GK188"/>
      <c r="GL188"/>
      <c r="GM188"/>
      <c r="GN188"/>
      <c r="GO188"/>
      <c r="GP188"/>
      <c r="GQ188"/>
      <c r="GR188"/>
      <c r="GS188"/>
      <c r="GT188"/>
      <c r="GU188"/>
      <c r="GV188"/>
      <c r="GW188"/>
      <c r="GX188"/>
      <c r="GY188"/>
      <c r="GZ188"/>
      <c r="HA188"/>
      <c r="HB188"/>
      <c r="HC188"/>
      <c r="HD188"/>
      <c r="HE188"/>
      <c r="HF188"/>
      <c r="HG188"/>
      <c r="HH188"/>
      <c r="HI188"/>
      <c r="HJ188"/>
      <c r="HK188"/>
      <c r="HL188"/>
      <c r="HM188"/>
      <c r="HN188"/>
      <c r="HO188"/>
      <c r="HP188"/>
      <c r="HQ188"/>
      <c r="HR188"/>
      <c r="HS188"/>
      <c r="HT188"/>
      <c r="HU188"/>
      <c r="HV188"/>
      <c r="HW188"/>
      <c r="HX188"/>
      <c r="HY188"/>
      <c r="HZ188"/>
      <c r="IA188"/>
      <c r="IB188"/>
      <c r="IC188"/>
      <c r="ID188"/>
      <c r="IE188"/>
      <c r="IF188"/>
      <c r="IG188"/>
      <c r="IH188"/>
      <c r="II188"/>
      <c r="IJ188"/>
      <c r="IK188"/>
      <c r="IL188"/>
      <c r="IM188"/>
      <c r="IN188"/>
      <c r="IO188"/>
      <c r="IP188"/>
      <c r="IQ188"/>
      <c r="IR188"/>
      <c r="IS188"/>
      <c r="IT188"/>
      <c r="IU188"/>
    </row>
    <row r="189" spans="2:33" ht="24" outlineLevel="2">
      <c r="B189" s="236" t="s">
        <v>230</v>
      </c>
      <c r="C189" s="93">
        <f aca="true" t="shared" si="84" ref="C189:AG189">+C15-C20</f>
        <v>30576144</v>
      </c>
      <c r="D189" s="93">
        <f t="shared" si="84"/>
        <v>32054316</v>
      </c>
      <c r="E189" s="93">
        <f t="shared" si="84"/>
        <v>33086246</v>
      </c>
      <c r="F189" s="93">
        <f t="shared" si="84"/>
        <v>34208024</v>
      </c>
      <c r="G189" s="93">
        <f t="shared" si="84"/>
        <v>35614520</v>
      </c>
      <c r="H189" s="93">
        <f t="shared" si="84"/>
        <v>0</v>
      </c>
      <c r="I189" s="93">
        <f t="shared" si="84"/>
        <v>0</v>
      </c>
      <c r="J189" s="93">
        <f t="shared" si="84"/>
        <v>0</v>
      </c>
      <c r="K189" s="93">
        <f t="shared" si="84"/>
        <v>0</v>
      </c>
      <c r="L189" s="93">
        <f t="shared" si="84"/>
        <v>0</v>
      </c>
      <c r="M189" s="93">
        <f t="shared" si="84"/>
        <v>0</v>
      </c>
      <c r="N189" s="93">
        <f t="shared" si="84"/>
        <v>0</v>
      </c>
      <c r="O189" s="93">
        <f t="shared" si="84"/>
        <v>0</v>
      </c>
      <c r="P189" s="93">
        <f t="shared" si="84"/>
        <v>0</v>
      </c>
      <c r="Q189" s="93">
        <f t="shared" si="84"/>
        <v>0</v>
      </c>
      <c r="R189" s="93">
        <f t="shared" si="84"/>
        <v>0</v>
      </c>
      <c r="S189" s="93">
        <f t="shared" si="84"/>
        <v>0</v>
      </c>
      <c r="T189" s="93">
        <f t="shared" si="84"/>
        <v>0</v>
      </c>
      <c r="U189" s="93">
        <f t="shared" si="84"/>
        <v>0</v>
      </c>
      <c r="V189" s="93">
        <f t="shared" si="84"/>
        <v>0</v>
      </c>
      <c r="W189" s="93">
        <f t="shared" si="84"/>
        <v>0</v>
      </c>
      <c r="X189" s="93">
        <f t="shared" si="84"/>
        <v>0</v>
      </c>
      <c r="Y189" s="93">
        <f t="shared" si="84"/>
        <v>0</v>
      </c>
      <c r="Z189" s="93">
        <f t="shared" si="84"/>
        <v>0</v>
      </c>
      <c r="AA189" s="93">
        <f t="shared" si="84"/>
        <v>0</v>
      </c>
      <c r="AB189" s="93">
        <f t="shared" si="84"/>
        <v>0</v>
      </c>
      <c r="AC189" s="93">
        <f t="shared" si="84"/>
        <v>0</v>
      </c>
      <c r="AD189" s="93">
        <f t="shared" si="84"/>
        <v>0</v>
      </c>
      <c r="AE189" s="93">
        <f t="shared" si="84"/>
        <v>0</v>
      </c>
      <c r="AF189" s="93">
        <f t="shared" si="84"/>
        <v>0</v>
      </c>
      <c r="AG189" s="93">
        <f t="shared" si="84"/>
        <v>0</v>
      </c>
    </row>
    <row r="190" spans="1:255" s="156" customFormat="1" ht="14.25" outlineLevel="2">
      <c r="A190" s="1"/>
      <c r="B190" s="236" t="s">
        <v>229</v>
      </c>
      <c r="C190" s="93">
        <f aca="true" t="shared" si="85" ref="C190:AG190">+C61</f>
        <v>13298930</v>
      </c>
      <c r="D190" s="93">
        <f t="shared" si="85"/>
        <v>14077482</v>
      </c>
      <c r="E190" s="93">
        <f t="shared" si="85"/>
        <v>14714990</v>
      </c>
      <c r="F190" s="93">
        <f t="shared" si="85"/>
        <v>15531237</v>
      </c>
      <c r="G190" s="93">
        <f t="shared" si="85"/>
        <v>16470813</v>
      </c>
      <c r="H190" s="93">
        <f t="shared" si="85"/>
        <v>0</v>
      </c>
      <c r="I190" s="93">
        <f t="shared" si="85"/>
        <v>0</v>
      </c>
      <c r="J190" s="93">
        <f t="shared" si="85"/>
        <v>0</v>
      </c>
      <c r="K190" s="93">
        <f t="shared" si="85"/>
        <v>0</v>
      </c>
      <c r="L190" s="93">
        <f t="shared" si="85"/>
        <v>0</v>
      </c>
      <c r="M190" s="93">
        <f t="shared" si="85"/>
        <v>0</v>
      </c>
      <c r="N190" s="93">
        <f t="shared" si="85"/>
        <v>0</v>
      </c>
      <c r="O190" s="93">
        <f t="shared" si="85"/>
        <v>0</v>
      </c>
      <c r="P190" s="93">
        <f t="shared" si="85"/>
        <v>0</v>
      </c>
      <c r="Q190" s="93">
        <f t="shared" si="85"/>
        <v>0</v>
      </c>
      <c r="R190" s="93">
        <f t="shared" si="85"/>
        <v>0</v>
      </c>
      <c r="S190" s="93">
        <f t="shared" si="85"/>
        <v>0</v>
      </c>
      <c r="T190" s="93">
        <f t="shared" si="85"/>
        <v>0</v>
      </c>
      <c r="U190" s="93">
        <f t="shared" si="85"/>
        <v>0</v>
      </c>
      <c r="V190" s="93">
        <f t="shared" si="85"/>
        <v>0</v>
      </c>
      <c r="W190" s="93">
        <f t="shared" si="85"/>
        <v>0</v>
      </c>
      <c r="X190" s="93">
        <f t="shared" si="85"/>
        <v>0</v>
      </c>
      <c r="Y190" s="93">
        <f t="shared" si="85"/>
        <v>0</v>
      </c>
      <c r="Z190" s="93">
        <f t="shared" si="85"/>
        <v>0</v>
      </c>
      <c r="AA190" s="93">
        <f t="shared" si="85"/>
        <v>0</v>
      </c>
      <c r="AB190" s="93">
        <f t="shared" si="85"/>
        <v>0</v>
      </c>
      <c r="AC190" s="93">
        <f t="shared" si="85"/>
        <v>0</v>
      </c>
      <c r="AD190" s="93">
        <f t="shared" si="85"/>
        <v>0</v>
      </c>
      <c r="AE190" s="93">
        <f t="shared" si="85"/>
        <v>0</v>
      </c>
      <c r="AF190" s="93">
        <f t="shared" si="85"/>
        <v>0</v>
      </c>
      <c r="AG190" s="93">
        <f t="shared" si="85"/>
        <v>0</v>
      </c>
      <c r="AH190"/>
      <c r="AI190"/>
      <c r="AJ190"/>
      <c r="AK190"/>
      <c r="AL190"/>
      <c r="AM190"/>
      <c r="AN190"/>
      <c r="AO190"/>
      <c r="AP190"/>
      <c r="AQ190"/>
      <c r="AR190"/>
      <c r="AS190"/>
      <c r="AT190"/>
      <c r="AU190"/>
      <c r="AV190"/>
      <c r="AW190"/>
      <c r="AX190"/>
      <c r="AY190"/>
      <c r="AZ190"/>
      <c r="BA190"/>
      <c r="BB190"/>
      <c r="BC190"/>
      <c r="BD190"/>
      <c r="BE190"/>
      <c r="BF190"/>
      <c r="BG190"/>
      <c r="BH190"/>
      <c r="BI190"/>
      <c r="BJ190"/>
      <c r="BK190"/>
      <c r="BL190"/>
      <c r="BM190"/>
      <c r="BN190"/>
      <c r="BO190"/>
      <c r="BP190"/>
      <c r="BQ190"/>
      <c r="BR190"/>
      <c r="BS190"/>
      <c r="BT190"/>
      <c r="BU190"/>
      <c r="BV190"/>
      <c r="BW190"/>
      <c r="BX190"/>
      <c r="BY190"/>
      <c r="BZ190"/>
      <c r="CA190"/>
      <c r="CB190"/>
      <c r="CC190"/>
      <c r="CD190"/>
      <c r="CE190"/>
      <c r="CF190"/>
      <c r="CG190"/>
      <c r="CH190"/>
      <c r="CI190"/>
      <c r="CJ190"/>
      <c r="CK190"/>
      <c r="CL190"/>
      <c r="CM190"/>
      <c r="CN190"/>
      <c r="CO190"/>
      <c r="CP190"/>
      <c r="CQ190"/>
      <c r="CR190"/>
      <c r="CS190"/>
      <c r="CT190"/>
      <c r="CU190"/>
      <c r="CV190"/>
      <c r="CW190"/>
      <c r="CX190"/>
      <c r="CY190"/>
      <c r="CZ190"/>
      <c r="DA190"/>
      <c r="DB190"/>
      <c r="DC190"/>
      <c r="DD190"/>
      <c r="DE190"/>
      <c r="DF190"/>
      <c r="DG190"/>
      <c r="DH190"/>
      <c r="DI190"/>
      <c r="DJ190"/>
      <c r="DK190"/>
      <c r="DL190"/>
      <c r="DM190"/>
      <c r="DN190"/>
      <c r="DO190"/>
      <c r="DP190"/>
      <c r="DQ190"/>
      <c r="DR190"/>
      <c r="DS190"/>
      <c r="DT190"/>
      <c r="DU190"/>
      <c r="DV190"/>
      <c r="DW190"/>
      <c r="DX190"/>
      <c r="DY190"/>
      <c r="DZ190"/>
      <c r="EA190"/>
      <c r="EB190"/>
      <c r="EC190"/>
      <c r="ED190"/>
      <c r="EE190"/>
      <c r="EF190"/>
      <c r="EG190"/>
      <c r="EH190"/>
      <c r="EI190"/>
      <c r="EJ190"/>
      <c r="EK190"/>
      <c r="EL190"/>
      <c r="EM190"/>
      <c r="EN190"/>
      <c r="EO190"/>
      <c r="EP190"/>
      <c r="EQ190"/>
      <c r="ER190"/>
      <c r="ES190"/>
      <c r="ET190"/>
      <c r="EU190"/>
      <c r="EV190"/>
      <c r="EW190"/>
      <c r="EX190"/>
      <c r="EY190"/>
      <c r="EZ190"/>
      <c r="FA190"/>
      <c r="FB190"/>
      <c r="FC190"/>
      <c r="FD190"/>
      <c r="FE190"/>
      <c r="FF190"/>
      <c r="FG190"/>
      <c r="FH190"/>
      <c r="FI190"/>
      <c r="FJ190"/>
      <c r="FK190"/>
      <c r="FL190"/>
      <c r="FM190"/>
      <c r="FN190"/>
      <c r="FO190"/>
      <c r="FP190"/>
      <c r="FQ190"/>
      <c r="FR190"/>
      <c r="FS190"/>
      <c r="FT190"/>
      <c r="FU190"/>
      <c r="FV190"/>
      <c r="FW190"/>
      <c r="FX190"/>
      <c r="FY190"/>
      <c r="FZ190"/>
      <c r="GA190"/>
      <c r="GB190"/>
      <c r="GC190"/>
      <c r="GD190"/>
      <c r="GE190"/>
      <c r="GF190"/>
      <c r="GG190"/>
      <c r="GH190"/>
      <c r="GI190"/>
      <c r="GJ190"/>
      <c r="GK190"/>
      <c r="GL190"/>
      <c r="GM190"/>
      <c r="GN190"/>
      <c r="GO190"/>
      <c r="GP190"/>
      <c r="GQ190"/>
      <c r="GR190"/>
      <c r="GS190"/>
      <c r="GT190"/>
      <c r="GU190"/>
      <c r="GV190"/>
      <c r="GW190"/>
      <c r="GX190"/>
      <c r="GY190"/>
      <c r="GZ190"/>
      <c r="HA190"/>
      <c r="HB190"/>
      <c r="HC190"/>
      <c r="HD190"/>
      <c r="HE190"/>
      <c r="HF190"/>
      <c r="HG190"/>
      <c r="HH190"/>
      <c r="HI190"/>
      <c r="HJ190"/>
      <c r="HK190"/>
      <c r="HL190"/>
      <c r="HM190"/>
      <c r="HN190"/>
      <c r="HO190"/>
      <c r="HP190"/>
      <c r="HQ190"/>
      <c r="HR190"/>
      <c r="HS190"/>
      <c r="HT190"/>
      <c r="HU190"/>
      <c r="HV190"/>
      <c r="HW190"/>
      <c r="HX190"/>
      <c r="HY190"/>
      <c r="HZ190"/>
      <c r="IA190"/>
      <c r="IB190"/>
      <c r="IC190"/>
      <c r="ID190"/>
      <c r="IE190"/>
      <c r="IF190"/>
      <c r="IG190"/>
      <c r="IH190"/>
      <c r="II190"/>
      <c r="IJ190"/>
      <c r="IK190"/>
      <c r="IL190"/>
      <c r="IM190"/>
      <c r="IN190"/>
      <c r="IO190"/>
      <c r="IP190"/>
      <c r="IQ190"/>
      <c r="IR190"/>
      <c r="IS190"/>
      <c r="IT190"/>
      <c r="IU190"/>
    </row>
    <row r="191" spans="2:33" ht="24" outlineLevel="2">
      <c r="B191" s="237" t="s">
        <v>240</v>
      </c>
      <c r="C191" s="152">
        <f aca="true" t="shared" si="86" ref="C191:AG191">+C15-C61-C22-C17</f>
        <v>16998714</v>
      </c>
      <c r="D191" s="152">
        <f t="shared" si="86"/>
        <v>17776834</v>
      </c>
      <c r="E191" s="152">
        <f t="shared" si="86"/>
        <v>18221256</v>
      </c>
      <c r="F191" s="152">
        <f t="shared" si="86"/>
        <v>18676787</v>
      </c>
      <c r="G191" s="152">
        <f t="shared" si="86"/>
        <v>19143707</v>
      </c>
      <c r="H191" s="152">
        <f t="shared" si="86"/>
        <v>0</v>
      </c>
      <c r="I191" s="152" t="e">
        <f t="shared" si="86"/>
        <v>#VALUE!</v>
      </c>
      <c r="J191" s="152">
        <f t="shared" si="86"/>
        <v>0</v>
      </c>
      <c r="K191" s="152">
        <f t="shared" si="86"/>
        <v>0</v>
      </c>
      <c r="L191" s="152">
        <f t="shared" si="86"/>
        <v>0</v>
      </c>
      <c r="M191" s="152">
        <f t="shared" si="86"/>
        <v>0</v>
      </c>
      <c r="N191" s="152">
        <f t="shared" si="86"/>
        <v>0</v>
      </c>
      <c r="O191" s="152">
        <f t="shared" si="86"/>
        <v>0</v>
      </c>
      <c r="P191" s="152">
        <f t="shared" si="86"/>
        <v>0</v>
      </c>
      <c r="Q191" s="152">
        <f t="shared" si="86"/>
        <v>0</v>
      </c>
      <c r="R191" s="152">
        <f t="shared" si="86"/>
        <v>0</v>
      </c>
      <c r="S191" s="152">
        <f t="shared" si="86"/>
        <v>0</v>
      </c>
      <c r="T191" s="152">
        <f t="shared" si="86"/>
        <v>0</v>
      </c>
      <c r="U191" s="152">
        <f t="shared" si="86"/>
        <v>0</v>
      </c>
      <c r="V191" s="152">
        <f t="shared" si="86"/>
        <v>0</v>
      </c>
      <c r="W191" s="152">
        <f t="shared" si="86"/>
        <v>0</v>
      </c>
      <c r="X191" s="152">
        <f t="shared" si="86"/>
        <v>0</v>
      </c>
      <c r="Y191" s="152">
        <f t="shared" si="86"/>
        <v>0</v>
      </c>
      <c r="Z191" s="152">
        <f t="shared" si="86"/>
        <v>0</v>
      </c>
      <c r="AA191" s="152">
        <f t="shared" si="86"/>
        <v>0</v>
      </c>
      <c r="AB191" s="152">
        <f t="shared" si="86"/>
        <v>0</v>
      </c>
      <c r="AC191" s="152">
        <f t="shared" si="86"/>
        <v>0</v>
      </c>
      <c r="AD191" s="152">
        <f t="shared" si="86"/>
        <v>0</v>
      </c>
      <c r="AE191" s="152">
        <f t="shared" si="86"/>
        <v>0</v>
      </c>
      <c r="AF191" s="152">
        <f t="shared" si="86"/>
        <v>0</v>
      </c>
      <c r="AG191" s="152">
        <f t="shared" si="86"/>
        <v>0</v>
      </c>
    </row>
    <row r="192" spans="1:33" s="156" customFormat="1" ht="14.25" outlineLevel="2">
      <c r="A192" s="1"/>
      <c r="B192" s="240" t="s">
        <v>375</v>
      </c>
      <c r="C192" s="92">
        <f>+C193+C194</f>
        <v>367742</v>
      </c>
      <c r="D192" s="92">
        <f aca="true" t="shared" si="87" ref="D192:AG192">+D193+D194</f>
        <v>0</v>
      </c>
      <c r="E192" s="92">
        <f t="shared" si="87"/>
        <v>0</v>
      </c>
      <c r="F192" s="92">
        <f t="shared" si="87"/>
        <v>0</v>
      </c>
      <c r="G192" s="92">
        <f t="shared" si="87"/>
        <v>0</v>
      </c>
      <c r="H192" s="92">
        <f t="shared" si="87"/>
        <v>0</v>
      </c>
      <c r="I192" s="92">
        <f t="shared" si="87"/>
        <v>0</v>
      </c>
      <c r="J192" s="92">
        <f t="shared" si="87"/>
        <v>0</v>
      </c>
      <c r="K192" s="92">
        <f t="shared" si="87"/>
        <v>0</v>
      </c>
      <c r="L192" s="92">
        <f t="shared" si="87"/>
        <v>0</v>
      </c>
      <c r="M192" s="92">
        <f t="shared" si="87"/>
        <v>0</v>
      </c>
      <c r="N192" s="92">
        <f t="shared" si="87"/>
        <v>0</v>
      </c>
      <c r="O192" s="92">
        <f t="shared" si="87"/>
        <v>0</v>
      </c>
      <c r="P192" s="92">
        <f t="shared" si="87"/>
        <v>0</v>
      </c>
      <c r="Q192" s="92">
        <f t="shared" si="87"/>
        <v>0</v>
      </c>
      <c r="R192" s="92">
        <f t="shared" si="87"/>
        <v>0</v>
      </c>
      <c r="S192" s="92">
        <f t="shared" si="87"/>
        <v>0</v>
      </c>
      <c r="T192" s="92">
        <f t="shared" si="87"/>
        <v>0</v>
      </c>
      <c r="U192" s="92">
        <f t="shared" si="87"/>
        <v>0</v>
      </c>
      <c r="V192" s="92">
        <f t="shared" si="87"/>
        <v>0</v>
      </c>
      <c r="W192" s="92">
        <f t="shared" si="87"/>
        <v>0</v>
      </c>
      <c r="X192" s="92">
        <f t="shared" si="87"/>
        <v>0</v>
      </c>
      <c r="Y192" s="92">
        <f t="shared" si="87"/>
        <v>0</v>
      </c>
      <c r="Z192" s="92">
        <f t="shared" si="87"/>
        <v>0</v>
      </c>
      <c r="AA192" s="92">
        <f t="shared" si="87"/>
        <v>0</v>
      </c>
      <c r="AB192" s="92">
        <f t="shared" si="87"/>
        <v>0</v>
      </c>
      <c r="AC192" s="92">
        <f t="shared" si="87"/>
        <v>0</v>
      </c>
      <c r="AD192" s="92">
        <f t="shared" si="87"/>
        <v>0</v>
      </c>
      <c r="AE192" s="92">
        <f t="shared" si="87"/>
        <v>0</v>
      </c>
      <c r="AF192" s="92">
        <f t="shared" si="87"/>
        <v>0</v>
      </c>
      <c r="AG192" s="92">
        <f t="shared" si="87"/>
        <v>0</v>
      </c>
    </row>
    <row r="193" spans="1:33" s="156" customFormat="1" ht="14.25" outlineLevel="2">
      <c r="A193" s="1"/>
      <c r="B193" s="236" t="s">
        <v>372</v>
      </c>
      <c r="C193" s="93">
        <f>+C9</f>
        <v>26775</v>
      </c>
      <c r="D193" s="93">
        <f aca="true" t="shared" si="88" ref="D193:AG193">+D9</f>
        <v>0</v>
      </c>
      <c r="E193" s="93">
        <f t="shared" si="88"/>
        <v>0</v>
      </c>
      <c r="F193" s="93">
        <f t="shared" si="88"/>
        <v>0</v>
      </c>
      <c r="G193" s="93">
        <f t="shared" si="88"/>
        <v>0</v>
      </c>
      <c r="H193" s="93">
        <f t="shared" si="88"/>
        <v>0</v>
      </c>
      <c r="I193" s="93">
        <f t="shared" si="88"/>
        <v>0</v>
      </c>
      <c r="J193" s="93">
        <f t="shared" si="88"/>
        <v>0</v>
      </c>
      <c r="K193" s="93">
        <f t="shared" si="88"/>
        <v>0</v>
      </c>
      <c r="L193" s="93">
        <f t="shared" si="88"/>
        <v>0</v>
      </c>
      <c r="M193" s="93">
        <f t="shared" si="88"/>
        <v>0</v>
      </c>
      <c r="N193" s="93">
        <f t="shared" si="88"/>
        <v>0</v>
      </c>
      <c r="O193" s="93">
        <f t="shared" si="88"/>
        <v>0</v>
      </c>
      <c r="P193" s="93">
        <f t="shared" si="88"/>
        <v>0</v>
      </c>
      <c r="Q193" s="93">
        <f t="shared" si="88"/>
        <v>0</v>
      </c>
      <c r="R193" s="93">
        <f t="shared" si="88"/>
        <v>0</v>
      </c>
      <c r="S193" s="93">
        <f t="shared" si="88"/>
        <v>0</v>
      </c>
      <c r="T193" s="93">
        <f t="shared" si="88"/>
        <v>0</v>
      </c>
      <c r="U193" s="93">
        <f t="shared" si="88"/>
        <v>0</v>
      </c>
      <c r="V193" s="93">
        <f t="shared" si="88"/>
        <v>0</v>
      </c>
      <c r="W193" s="93">
        <f t="shared" si="88"/>
        <v>0</v>
      </c>
      <c r="X193" s="93">
        <f t="shared" si="88"/>
        <v>0</v>
      </c>
      <c r="Y193" s="93">
        <f t="shared" si="88"/>
        <v>0</v>
      </c>
      <c r="Z193" s="93">
        <f t="shared" si="88"/>
        <v>0</v>
      </c>
      <c r="AA193" s="93">
        <f t="shared" si="88"/>
        <v>0</v>
      </c>
      <c r="AB193" s="93">
        <f t="shared" si="88"/>
        <v>0</v>
      </c>
      <c r="AC193" s="93">
        <f t="shared" si="88"/>
        <v>0</v>
      </c>
      <c r="AD193" s="93">
        <f t="shared" si="88"/>
        <v>0</v>
      </c>
      <c r="AE193" s="93">
        <f t="shared" si="88"/>
        <v>0</v>
      </c>
      <c r="AF193" s="93">
        <f t="shared" si="88"/>
        <v>0</v>
      </c>
      <c r="AG193" s="93">
        <f t="shared" si="88"/>
        <v>0</v>
      </c>
    </row>
    <row r="194" spans="1:33" s="156" customFormat="1" ht="14.25" outlineLevel="2">
      <c r="A194" s="1"/>
      <c r="B194" s="236" t="s">
        <v>373</v>
      </c>
      <c r="C194" s="214">
        <f>+C13</f>
        <v>340967</v>
      </c>
      <c r="D194" s="214">
        <f aca="true" t="shared" si="89" ref="D194:AG194">+D13</f>
        <v>0</v>
      </c>
      <c r="E194" s="214">
        <f t="shared" si="89"/>
        <v>0</v>
      </c>
      <c r="F194" s="214">
        <f t="shared" si="89"/>
        <v>0</v>
      </c>
      <c r="G194" s="214">
        <f t="shared" si="89"/>
        <v>0</v>
      </c>
      <c r="H194" s="214">
        <f t="shared" si="89"/>
        <v>0</v>
      </c>
      <c r="I194" s="214">
        <f t="shared" si="89"/>
        <v>0</v>
      </c>
      <c r="J194" s="214">
        <f t="shared" si="89"/>
        <v>0</v>
      </c>
      <c r="K194" s="214">
        <f t="shared" si="89"/>
        <v>0</v>
      </c>
      <c r="L194" s="214">
        <f t="shared" si="89"/>
        <v>0</v>
      </c>
      <c r="M194" s="214">
        <f t="shared" si="89"/>
        <v>0</v>
      </c>
      <c r="N194" s="214">
        <f t="shared" si="89"/>
        <v>0</v>
      </c>
      <c r="O194" s="214">
        <f t="shared" si="89"/>
        <v>0</v>
      </c>
      <c r="P194" s="214">
        <f t="shared" si="89"/>
        <v>0</v>
      </c>
      <c r="Q194" s="214">
        <f t="shared" si="89"/>
        <v>0</v>
      </c>
      <c r="R194" s="214">
        <f t="shared" si="89"/>
        <v>0</v>
      </c>
      <c r="S194" s="214">
        <f t="shared" si="89"/>
        <v>0</v>
      </c>
      <c r="T194" s="214">
        <f t="shared" si="89"/>
        <v>0</v>
      </c>
      <c r="U194" s="214">
        <f t="shared" si="89"/>
        <v>0</v>
      </c>
      <c r="V194" s="214">
        <f t="shared" si="89"/>
        <v>0</v>
      </c>
      <c r="W194" s="214">
        <f t="shared" si="89"/>
        <v>0</v>
      </c>
      <c r="X194" s="214">
        <f t="shared" si="89"/>
        <v>0</v>
      </c>
      <c r="Y194" s="214">
        <f t="shared" si="89"/>
        <v>0</v>
      </c>
      <c r="Z194" s="214">
        <f t="shared" si="89"/>
        <v>0</v>
      </c>
      <c r="AA194" s="214">
        <f t="shared" si="89"/>
        <v>0</v>
      </c>
      <c r="AB194" s="214">
        <f t="shared" si="89"/>
        <v>0</v>
      </c>
      <c r="AC194" s="214">
        <f t="shared" si="89"/>
        <v>0</v>
      </c>
      <c r="AD194" s="214">
        <f t="shared" si="89"/>
        <v>0</v>
      </c>
      <c r="AE194" s="214">
        <f t="shared" si="89"/>
        <v>0</v>
      </c>
      <c r="AF194" s="214">
        <f t="shared" si="89"/>
        <v>0</v>
      </c>
      <c r="AG194" s="214">
        <f t="shared" si="89"/>
        <v>0</v>
      </c>
    </row>
    <row r="195" spans="1:33" s="156" customFormat="1" ht="24" outlineLevel="2">
      <c r="A195" s="1"/>
      <c r="B195" s="241" t="s">
        <v>371</v>
      </c>
      <c r="C195" s="92">
        <f>+C21+C26</f>
        <v>26775</v>
      </c>
      <c r="D195" s="92">
        <f aca="true" t="shared" si="90" ref="D195:AG195">+D21+D26</f>
        <v>0</v>
      </c>
      <c r="E195" s="92">
        <f t="shared" si="90"/>
        <v>0</v>
      </c>
      <c r="F195" s="92">
        <f t="shared" si="90"/>
        <v>0</v>
      </c>
      <c r="G195" s="92">
        <f t="shared" si="90"/>
        <v>0</v>
      </c>
      <c r="H195" s="92">
        <f t="shared" si="90"/>
        <v>0</v>
      </c>
      <c r="I195" s="92">
        <f t="shared" si="90"/>
        <v>0</v>
      </c>
      <c r="J195" s="92">
        <f t="shared" si="90"/>
        <v>0</v>
      </c>
      <c r="K195" s="92">
        <f t="shared" si="90"/>
        <v>0</v>
      </c>
      <c r="L195" s="92">
        <f t="shared" si="90"/>
        <v>0</v>
      </c>
      <c r="M195" s="92">
        <f t="shared" si="90"/>
        <v>0</v>
      </c>
      <c r="N195" s="92">
        <f t="shared" si="90"/>
        <v>0</v>
      </c>
      <c r="O195" s="92">
        <f t="shared" si="90"/>
        <v>0</v>
      </c>
      <c r="P195" s="92">
        <f t="shared" si="90"/>
        <v>0</v>
      </c>
      <c r="Q195" s="92">
        <f t="shared" si="90"/>
        <v>0</v>
      </c>
      <c r="R195" s="92">
        <f t="shared" si="90"/>
        <v>0</v>
      </c>
      <c r="S195" s="92">
        <f t="shared" si="90"/>
        <v>0</v>
      </c>
      <c r="T195" s="92">
        <f t="shared" si="90"/>
        <v>0</v>
      </c>
      <c r="U195" s="92">
        <f t="shared" si="90"/>
        <v>0</v>
      </c>
      <c r="V195" s="92">
        <f t="shared" si="90"/>
        <v>0</v>
      </c>
      <c r="W195" s="92">
        <f t="shared" si="90"/>
        <v>0</v>
      </c>
      <c r="X195" s="92">
        <f t="shared" si="90"/>
        <v>0</v>
      </c>
      <c r="Y195" s="92">
        <f t="shared" si="90"/>
        <v>0</v>
      </c>
      <c r="Z195" s="92">
        <f t="shared" si="90"/>
        <v>0</v>
      </c>
      <c r="AA195" s="92">
        <f t="shared" si="90"/>
        <v>0</v>
      </c>
      <c r="AB195" s="92">
        <f t="shared" si="90"/>
        <v>0</v>
      </c>
      <c r="AC195" s="92">
        <f t="shared" si="90"/>
        <v>0</v>
      </c>
      <c r="AD195" s="92">
        <f t="shared" si="90"/>
        <v>0</v>
      </c>
      <c r="AE195" s="92">
        <f t="shared" si="90"/>
        <v>0</v>
      </c>
      <c r="AF195" s="92">
        <f t="shared" si="90"/>
        <v>0</v>
      </c>
      <c r="AG195" s="92">
        <f t="shared" si="90"/>
        <v>0</v>
      </c>
    </row>
    <row r="196" spans="1:33" s="156" customFormat="1" ht="24" outlineLevel="2">
      <c r="A196" s="1"/>
      <c r="B196" s="237" t="s">
        <v>374</v>
      </c>
      <c r="C196" s="152">
        <f>+C21</f>
        <v>26775</v>
      </c>
      <c r="D196" s="152">
        <f aca="true" t="shared" si="91" ref="D196:AG196">+D21</f>
        <v>0</v>
      </c>
      <c r="E196" s="152">
        <f t="shared" si="91"/>
        <v>0</v>
      </c>
      <c r="F196" s="152">
        <f t="shared" si="91"/>
        <v>0</v>
      </c>
      <c r="G196" s="152">
        <f t="shared" si="91"/>
        <v>0</v>
      </c>
      <c r="H196" s="152">
        <f t="shared" si="91"/>
        <v>0</v>
      </c>
      <c r="I196" s="152">
        <f t="shared" si="91"/>
        <v>0</v>
      </c>
      <c r="J196" s="152">
        <f t="shared" si="91"/>
        <v>0</v>
      </c>
      <c r="K196" s="152">
        <f t="shared" si="91"/>
        <v>0</v>
      </c>
      <c r="L196" s="152">
        <f t="shared" si="91"/>
        <v>0</v>
      </c>
      <c r="M196" s="152">
        <f t="shared" si="91"/>
        <v>0</v>
      </c>
      <c r="N196" s="152">
        <f t="shared" si="91"/>
        <v>0</v>
      </c>
      <c r="O196" s="152">
        <f t="shared" si="91"/>
        <v>0</v>
      </c>
      <c r="P196" s="152">
        <f t="shared" si="91"/>
        <v>0</v>
      </c>
      <c r="Q196" s="152">
        <f t="shared" si="91"/>
        <v>0</v>
      </c>
      <c r="R196" s="152">
        <f t="shared" si="91"/>
        <v>0</v>
      </c>
      <c r="S196" s="152">
        <f t="shared" si="91"/>
        <v>0</v>
      </c>
      <c r="T196" s="152">
        <f t="shared" si="91"/>
        <v>0</v>
      </c>
      <c r="U196" s="152">
        <f t="shared" si="91"/>
        <v>0</v>
      </c>
      <c r="V196" s="152">
        <f t="shared" si="91"/>
        <v>0</v>
      </c>
      <c r="W196" s="152">
        <f t="shared" si="91"/>
        <v>0</v>
      </c>
      <c r="X196" s="152">
        <f t="shared" si="91"/>
        <v>0</v>
      </c>
      <c r="Y196" s="152">
        <f t="shared" si="91"/>
        <v>0</v>
      </c>
      <c r="Z196" s="152">
        <f t="shared" si="91"/>
        <v>0</v>
      </c>
      <c r="AA196" s="152">
        <f t="shared" si="91"/>
        <v>0</v>
      </c>
      <c r="AB196" s="152">
        <f t="shared" si="91"/>
        <v>0</v>
      </c>
      <c r="AC196" s="152">
        <f t="shared" si="91"/>
        <v>0</v>
      </c>
      <c r="AD196" s="152">
        <f t="shared" si="91"/>
        <v>0</v>
      </c>
      <c r="AE196" s="152">
        <f t="shared" si="91"/>
        <v>0</v>
      </c>
      <c r="AF196" s="152">
        <f t="shared" si="91"/>
        <v>0</v>
      </c>
      <c r="AG196" s="152">
        <f t="shared" si="91"/>
        <v>0</v>
      </c>
    </row>
    <row r="197" spans="1:255" s="156" customFormat="1" ht="14.25">
      <c r="A197" s="1"/>
      <c r="B197" s="183"/>
      <c r="C197" s="184"/>
      <c r="D197" s="184"/>
      <c r="E197" s="184"/>
      <c r="F197" s="184"/>
      <c r="G197" s="184"/>
      <c r="H197" s="184"/>
      <c r="I197" s="184"/>
      <c r="J197" s="184"/>
      <c r="K197" s="184"/>
      <c r="L197" s="184"/>
      <c r="M197" s="184"/>
      <c r="N197" s="184"/>
      <c r="O197" s="184"/>
      <c r="P197" s="184"/>
      <c r="Q197" s="184"/>
      <c r="R197" s="184"/>
      <c r="S197" s="184"/>
      <c r="T197" s="184"/>
      <c r="U197" s="184"/>
      <c r="V197" s="184"/>
      <c r="W197" s="184"/>
      <c r="X197" s="184"/>
      <c r="Y197" s="184"/>
      <c r="Z197" s="184"/>
      <c r="AA197" s="184"/>
      <c r="AB197" s="184"/>
      <c r="AC197" s="184"/>
      <c r="AD197" s="184"/>
      <c r="AE197" s="184"/>
      <c r="AF197" s="184"/>
      <c r="AG197" s="184"/>
      <c r="AH197"/>
      <c r="AI197"/>
      <c r="AJ197"/>
      <c r="AK197"/>
      <c r="AL197"/>
      <c r="AM197"/>
      <c r="AN197"/>
      <c r="AO197"/>
      <c r="AP197"/>
      <c r="AQ197"/>
      <c r="AR197"/>
      <c r="AS197"/>
      <c r="AT197"/>
      <c r="AU197"/>
      <c r="AV197"/>
      <c r="AW197"/>
      <c r="AX197"/>
      <c r="AY197"/>
      <c r="AZ197"/>
      <c r="BA197"/>
      <c r="BB197"/>
      <c r="BC197"/>
      <c r="BD197"/>
      <c r="BE197"/>
      <c r="BF197"/>
      <c r="BG197"/>
      <c r="BH197"/>
      <c r="BI197"/>
      <c r="BJ197"/>
      <c r="BK197"/>
      <c r="BL197"/>
      <c r="BM197"/>
      <c r="BN197"/>
      <c r="BO197"/>
      <c r="BP197"/>
      <c r="BQ197"/>
      <c r="BR197"/>
      <c r="BS197"/>
      <c r="BT197"/>
      <c r="BU197"/>
      <c r="BV197"/>
      <c r="BW197"/>
      <c r="BX197"/>
      <c r="BY197"/>
      <c r="BZ197"/>
      <c r="CA197"/>
      <c r="CB197"/>
      <c r="CC197"/>
      <c r="CD197"/>
      <c r="CE197"/>
      <c r="CF197"/>
      <c r="CG197"/>
      <c r="CH197"/>
      <c r="CI197"/>
      <c r="CJ197"/>
      <c r="CK197"/>
      <c r="CL197"/>
      <c r="CM197"/>
      <c r="CN197"/>
      <c r="CO197"/>
      <c r="CP197"/>
      <c r="CQ197"/>
      <c r="CR197"/>
      <c r="CS197"/>
      <c r="CT197"/>
      <c r="CU197"/>
      <c r="CV197"/>
      <c r="CW197"/>
      <c r="CX197"/>
      <c r="CY197"/>
      <c r="CZ197"/>
      <c r="DA197"/>
      <c r="DB197"/>
      <c r="DC197"/>
      <c r="DD197"/>
      <c r="DE197"/>
      <c r="DF197"/>
      <c r="DG197"/>
      <c r="DH197"/>
      <c r="DI197"/>
      <c r="DJ197"/>
      <c r="DK197"/>
      <c r="DL197"/>
      <c r="DM197"/>
      <c r="DN197"/>
      <c r="DO197"/>
      <c r="DP197"/>
      <c r="DQ197"/>
      <c r="DR197"/>
      <c r="DS197"/>
      <c r="DT197"/>
      <c r="DU197"/>
      <c r="DV197"/>
      <c r="DW197"/>
      <c r="DX197"/>
      <c r="DY197"/>
      <c r="DZ197"/>
      <c r="EA197"/>
      <c r="EB197"/>
      <c r="EC197"/>
      <c r="ED197"/>
      <c r="EE197"/>
      <c r="EF197"/>
      <c r="EG197"/>
      <c r="EH197"/>
      <c r="EI197"/>
      <c r="EJ197"/>
      <c r="EK197"/>
      <c r="EL197"/>
      <c r="EM197"/>
      <c r="EN197"/>
      <c r="EO197"/>
      <c r="EP197"/>
      <c r="EQ197"/>
      <c r="ER197"/>
      <c r="ES197"/>
      <c r="ET197"/>
      <c r="EU197"/>
      <c r="EV197"/>
      <c r="EW197"/>
      <c r="EX197"/>
      <c r="EY197"/>
      <c r="EZ197"/>
      <c r="FA197"/>
      <c r="FB197"/>
      <c r="FC197"/>
      <c r="FD197"/>
      <c r="FE197"/>
      <c r="FF197"/>
      <c r="FG197"/>
      <c r="FH197"/>
      <c r="FI197"/>
      <c r="FJ197"/>
      <c r="FK197"/>
      <c r="FL197"/>
      <c r="FM197"/>
      <c r="FN197"/>
      <c r="FO197"/>
      <c r="FP197"/>
      <c r="FQ197"/>
      <c r="FR197"/>
      <c r="FS197"/>
      <c r="FT197"/>
      <c r="FU197"/>
      <c r="FV197"/>
      <c r="FW197"/>
      <c r="FX197"/>
      <c r="FY197"/>
      <c r="FZ197"/>
      <c r="GA197"/>
      <c r="GB197"/>
      <c r="GC197"/>
      <c r="GD197"/>
      <c r="GE197"/>
      <c r="GF197"/>
      <c r="GG197"/>
      <c r="GH197"/>
      <c r="GI197"/>
      <c r="GJ197"/>
      <c r="GK197"/>
      <c r="GL197"/>
      <c r="GM197"/>
      <c r="GN197"/>
      <c r="GO197"/>
      <c r="GP197"/>
      <c r="GQ197"/>
      <c r="GR197"/>
      <c r="GS197"/>
      <c r="GT197"/>
      <c r="GU197"/>
      <c r="GV197"/>
      <c r="GW197"/>
      <c r="GX197"/>
      <c r="GY197"/>
      <c r="GZ197"/>
      <c r="HA197"/>
      <c r="HB197"/>
      <c r="HC197"/>
      <c r="HD197"/>
      <c r="HE197"/>
      <c r="HF197"/>
      <c r="HG197"/>
      <c r="HH197"/>
      <c r="HI197"/>
      <c r="HJ197"/>
      <c r="HK197"/>
      <c r="HL197"/>
      <c r="HM197"/>
      <c r="HN197"/>
      <c r="HO197"/>
      <c r="HP197"/>
      <c r="HQ197"/>
      <c r="HR197"/>
      <c r="HS197"/>
      <c r="HT197"/>
      <c r="HU197"/>
      <c r="HV197"/>
      <c r="HW197"/>
      <c r="HX197"/>
      <c r="HY197"/>
      <c r="HZ197"/>
      <c r="IA197"/>
      <c r="IB197"/>
      <c r="IC197"/>
      <c r="ID197"/>
      <c r="IE197"/>
      <c r="IF197"/>
      <c r="IG197"/>
      <c r="IH197"/>
      <c r="II197"/>
      <c r="IJ197"/>
      <c r="IK197"/>
      <c r="IL197"/>
      <c r="IM197"/>
      <c r="IN197"/>
      <c r="IO197"/>
      <c r="IP197"/>
      <c r="IQ197"/>
      <c r="IR197"/>
      <c r="IS197"/>
      <c r="IT197"/>
      <c r="IU197"/>
    </row>
    <row r="198" spans="1:255" s="156" customFormat="1" ht="14.25">
      <c r="A198" s="1"/>
      <c r="B198" s="188" t="s">
        <v>223</v>
      </c>
      <c r="C198" s="1"/>
      <c r="D198" s="1"/>
      <c r="E198" s="1"/>
      <c r="F198" s="1"/>
      <c r="G198" s="1"/>
      <c r="H198" s="1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/>
      <c r="AI198"/>
      <c r="AJ198"/>
      <c r="AK198"/>
      <c r="AL198"/>
      <c r="AM198"/>
      <c r="AN198"/>
      <c r="AO198"/>
      <c r="AP198"/>
      <c r="AQ198"/>
      <c r="AR198"/>
      <c r="AS198"/>
      <c r="AT198"/>
      <c r="AU198"/>
      <c r="AV198"/>
      <c r="AW198"/>
      <c r="AX198"/>
      <c r="AY198"/>
      <c r="AZ198"/>
      <c r="BA198"/>
      <c r="BB198"/>
      <c r="BC198"/>
      <c r="BD198"/>
      <c r="BE198"/>
      <c r="BF198"/>
      <c r="BG198"/>
      <c r="BH198"/>
      <c r="BI198"/>
      <c r="BJ198"/>
      <c r="BK198"/>
      <c r="BL198"/>
      <c r="BM198"/>
      <c r="BN198"/>
      <c r="BO198"/>
      <c r="BP198"/>
      <c r="BQ198"/>
      <c r="BR198"/>
      <c r="BS198"/>
      <c r="BT198"/>
      <c r="BU198"/>
      <c r="BV198"/>
      <c r="BW198"/>
      <c r="BX198"/>
      <c r="BY198"/>
      <c r="BZ198"/>
      <c r="CA198"/>
      <c r="CB198"/>
      <c r="CC198"/>
      <c r="CD198"/>
      <c r="CE198"/>
      <c r="CF198"/>
      <c r="CG198"/>
      <c r="CH198"/>
      <c r="CI198"/>
      <c r="CJ198"/>
      <c r="CK198"/>
      <c r="CL198"/>
      <c r="CM198"/>
      <c r="CN198"/>
      <c r="CO198"/>
      <c r="CP198"/>
      <c r="CQ198"/>
      <c r="CR198"/>
      <c r="CS198"/>
      <c r="CT198"/>
      <c r="CU198"/>
      <c r="CV198"/>
      <c r="CW198"/>
      <c r="CX198"/>
      <c r="CY198"/>
      <c r="CZ198"/>
      <c r="DA198"/>
      <c r="DB198"/>
      <c r="DC198"/>
      <c r="DD198"/>
      <c r="DE198"/>
      <c r="DF198"/>
      <c r="DG198"/>
      <c r="DH198"/>
      <c r="DI198"/>
      <c r="DJ198"/>
      <c r="DK198"/>
      <c r="DL198"/>
      <c r="DM198"/>
      <c r="DN198"/>
      <c r="DO198"/>
      <c r="DP198"/>
      <c r="DQ198"/>
      <c r="DR198"/>
      <c r="DS198"/>
      <c r="DT198"/>
      <c r="DU198"/>
      <c r="DV198"/>
      <c r="DW198"/>
      <c r="DX198"/>
      <c r="DY198"/>
      <c r="DZ198"/>
      <c r="EA198"/>
      <c r="EB198"/>
      <c r="EC198"/>
      <c r="ED198"/>
      <c r="EE198"/>
      <c r="EF198"/>
      <c r="EG198"/>
      <c r="EH198"/>
      <c r="EI198"/>
      <c r="EJ198"/>
      <c r="EK198"/>
      <c r="EL198"/>
      <c r="EM198"/>
      <c r="EN198"/>
      <c r="EO198"/>
      <c r="EP198"/>
      <c r="EQ198"/>
      <c r="ER198"/>
      <c r="ES198"/>
      <c r="ET198"/>
      <c r="EU198"/>
      <c r="EV198"/>
      <c r="EW198"/>
      <c r="EX198"/>
      <c r="EY198"/>
      <c r="EZ198"/>
      <c r="FA198"/>
      <c r="FB198"/>
      <c r="FC198"/>
      <c r="FD198"/>
      <c r="FE198"/>
      <c r="FF198"/>
      <c r="FG198"/>
      <c r="FH198"/>
      <c r="FI198"/>
      <c r="FJ198"/>
      <c r="FK198"/>
      <c r="FL198"/>
      <c r="FM198"/>
      <c r="FN198"/>
      <c r="FO198"/>
      <c r="FP198"/>
      <c r="FQ198"/>
      <c r="FR198"/>
      <c r="FS198"/>
      <c r="FT198"/>
      <c r="FU198"/>
      <c r="FV198"/>
      <c r="FW198"/>
      <c r="FX198"/>
      <c r="FY198"/>
      <c r="FZ198"/>
      <c r="GA198"/>
      <c r="GB198"/>
      <c r="GC198"/>
      <c r="GD198"/>
      <c r="GE198"/>
      <c r="GF198"/>
      <c r="GG198"/>
      <c r="GH198"/>
      <c r="GI198"/>
      <c r="GJ198"/>
      <c r="GK198"/>
      <c r="GL198"/>
      <c r="GM198"/>
      <c r="GN198"/>
      <c r="GO198"/>
      <c r="GP198"/>
      <c r="GQ198"/>
      <c r="GR198"/>
      <c r="GS198"/>
      <c r="GT198"/>
      <c r="GU198"/>
      <c r="GV198"/>
      <c r="GW198"/>
      <c r="GX198"/>
      <c r="GY198"/>
      <c r="GZ198"/>
      <c r="HA198"/>
      <c r="HB198"/>
      <c r="HC198"/>
      <c r="HD198"/>
      <c r="HE198"/>
      <c r="HF198"/>
      <c r="HG198"/>
      <c r="HH198"/>
      <c r="HI198"/>
      <c r="HJ198"/>
      <c r="HK198"/>
      <c r="HL198"/>
      <c r="HM198"/>
      <c r="HN198"/>
      <c r="HO198"/>
      <c r="HP198"/>
      <c r="HQ198"/>
      <c r="HR198"/>
      <c r="HS198"/>
      <c r="HT198"/>
      <c r="HU198"/>
      <c r="HV198"/>
      <c r="HW198"/>
      <c r="HX198"/>
      <c r="HY198"/>
      <c r="HZ198"/>
      <c r="IA198"/>
      <c r="IB198"/>
      <c r="IC198"/>
      <c r="ID198"/>
      <c r="IE198"/>
      <c r="IF198"/>
      <c r="IG198"/>
      <c r="IH198"/>
      <c r="II198"/>
      <c r="IJ198"/>
      <c r="IK198"/>
      <c r="IL198"/>
      <c r="IM198"/>
      <c r="IN198"/>
      <c r="IO198"/>
      <c r="IP198"/>
      <c r="IQ198"/>
      <c r="IR198"/>
      <c r="IS198"/>
      <c r="IT198"/>
      <c r="IU198"/>
    </row>
    <row r="199" spans="2:33" ht="14.25" outlineLevel="1">
      <c r="B199" s="42" t="s">
        <v>58</v>
      </c>
      <c r="C199" s="179" t="s">
        <v>174</v>
      </c>
      <c r="D199" s="172">
        <f aca="true" t="shared" si="92" ref="D199:AG199">+IF(C6&lt;&gt;0,D6/C6,0)</f>
        <v>1.0346052361802769</v>
      </c>
      <c r="E199" s="172">
        <f t="shared" si="92"/>
        <v>1.0219166165330804</v>
      </c>
      <c r="F199" s="172">
        <f t="shared" si="92"/>
        <v>1.0222368894545233</v>
      </c>
      <c r="G199" s="172">
        <f t="shared" si="92"/>
        <v>1.0225557629196294</v>
      </c>
      <c r="H199" s="172">
        <f t="shared" si="92"/>
        <v>0</v>
      </c>
      <c r="I199" s="172">
        <f t="shared" si="92"/>
        <v>0</v>
      </c>
      <c r="J199" s="172">
        <f t="shared" si="92"/>
        <v>0</v>
      </c>
      <c r="K199" s="172">
        <f t="shared" si="92"/>
        <v>0</v>
      </c>
      <c r="L199" s="172">
        <f t="shared" si="92"/>
        <v>0</v>
      </c>
      <c r="M199" s="172">
        <f t="shared" si="92"/>
        <v>0</v>
      </c>
      <c r="N199" s="172">
        <f t="shared" si="92"/>
        <v>0</v>
      </c>
      <c r="O199" s="172">
        <f t="shared" si="92"/>
        <v>0</v>
      </c>
      <c r="P199" s="172">
        <f t="shared" si="92"/>
        <v>0</v>
      </c>
      <c r="Q199" s="172">
        <f t="shared" si="92"/>
        <v>0</v>
      </c>
      <c r="R199" s="172">
        <f t="shared" si="92"/>
        <v>0</v>
      </c>
      <c r="S199" s="172">
        <f t="shared" si="92"/>
        <v>0</v>
      </c>
      <c r="T199" s="172">
        <f t="shared" si="92"/>
        <v>0</v>
      </c>
      <c r="U199" s="172">
        <f t="shared" si="92"/>
        <v>0</v>
      </c>
      <c r="V199" s="172">
        <f t="shared" si="92"/>
        <v>0</v>
      </c>
      <c r="W199" s="172">
        <f t="shared" si="92"/>
        <v>0</v>
      </c>
      <c r="X199" s="172">
        <f t="shared" si="92"/>
        <v>0</v>
      </c>
      <c r="Y199" s="172">
        <f t="shared" si="92"/>
        <v>0</v>
      </c>
      <c r="Z199" s="172">
        <f t="shared" si="92"/>
        <v>0</v>
      </c>
      <c r="AA199" s="172">
        <f t="shared" si="92"/>
        <v>0</v>
      </c>
      <c r="AB199" s="172">
        <f t="shared" si="92"/>
        <v>0</v>
      </c>
      <c r="AC199" s="172">
        <f t="shared" si="92"/>
        <v>0</v>
      </c>
      <c r="AD199" s="172">
        <f t="shared" si="92"/>
        <v>0</v>
      </c>
      <c r="AE199" s="172">
        <f t="shared" si="92"/>
        <v>0</v>
      </c>
      <c r="AF199" s="172">
        <f t="shared" si="92"/>
        <v>0</v>
      </c>
      <c r="AG199" s="172">
        <f t="shared" si="92"/>
        <v>0</v>
      </c>
    </row>
    <row r="200" spans="2:33" ht="14.25" outlineLevel="1">
      <c r="B200" s="45" t="s">
        <v>59</v>
      </c>
      <c r="C200" s="180" t="s">
        <v>174</v>
      </c>
      <c r="D200" s="173">
        <f aca="true" t="shared" si="93" ref="D200:AG200">+IF(C7&lt;&gt;0,D7/C7,0)</f>
        <v>1.0456410298707999</v>
      </c>
      <c r="E200" s="173">
        <f t="shared" si="93"/>
        <v>1.0221689948959767</v>
      </c>
      <c r="F200" s="173">
        <f t="shared" si="93"/>
        <v>1.0224874022673962</v>
      </c>
      <c r="G200" s="173">
        <f t="shared" si="93"/>
        <v>1.0228042795529706</v>
      </c>
      <c r="H200" s="173">
        <f t="shared" si="93"/>
        <v>0</v>
      </c>
      <c r="I200" s="173">
        <f t="shared" si="93"/>
        <v>0</v>
      </c>
      <c r="J200" s="173">
        <f t="shared" si="93"/>
        <v>0</v>
      </c>
      <c r="K200" s="173">
        <f t="shared" si="93"/>
        <v>0</v>
      </c>
      <c r="L200" s="173">
        <f t="shared" si="93"/>
        <v>0</v>
      </c>
      <c r="M200" s="173">
        <f t="shared" si="93"/>
        <v>0</v>
      </c>
      <c r="N200" s="173">
        <f t="shared" si="93"/>
        <v>0</v>
      </c>
      <c r="O200" s="173">
        <f t="shared" si="93"/>
        <v>0</v>
      </c>
      <c r="P200" s="173">
        <f t="shared" si="93"/>
        <v>0</v>
      </c>
      <c r="Q200" s="173">
        <f t="shared" si="93"/>
        <v>0</v>
      </c>
      <c r="R200" s="173">
        <f t="shared" si="93"/>
        <v>0</v>
      </c>
      <c r="S200" s="173">
        <f t="shared" si="93"/>
        <v>0</v>
      </c>
      <c r="T200" s="173">
        <f t="shared" si="93"/>
        <v>0</v>
      </c>
      <c r="U200" s="173">
        <f t="shared" si="93"/>
        <v>0</v>
      </c>
      <c r="V200" s="173">
        <f t="shared" si="93"/>
        <v>0</v>
      </c>
      <c r="W200" s="173">
        <f t="shared" si="93"/>
        <v>0</v>
      </c>
      <c r="X200" s="173">
        <f t="shared" si="93"/>
        <v>0</v>
      </c>
      <c r="Y200" s="173">
        <f t="shared" si="93"/>
        <v>0</v>
      </c>
      <c r="Z200" s="173">
        <f t="shared" si="93"/>
        <v>0</v>
      </c>
      <c r="AA200" s="173">
        <f t="shared" si="93"/>
        <v>0</v>
      </c>
      <c r="AB200" s="173">
        <f t="shared" si="93"/>
        <v>0</v>
      </c>
      <c r="AC200" s="173">
        <f t="shared" si="93"/>
        <v>0</v>
      </c>
      <c r="AD200" s="173">
        <f t="shared" si="93"/>
        <v>0</v>
      </c>
      <c r="AE200" s="173">
        <f t="shared" si="93"/>
        <v>0</v>
      </c>
      <c r="AF200" s="173">
        <f t="shared" si="93"/>
        <v>0</v>
      </c>
      <c r="AG200" s="173">
        <f t="shared" si="93"/>
        <v>0</v>
      </c>
    </row>
    <row r="201" spans="2:33" ht="14.25" outlineLevel="1">
      <c r="B201" s="176" t="s">
        <v>224</v>
      </c>
      <c r="C201" s="180" t="s">
        <v>174</v>
      </c>
      <c r="D201" s="173">
        <f aca="true" t="shared" si="94" ref="D201:AG201">+IF((C9)&lt;&gt;0,(D9)/(C9),0)</f>
        <v>0</v>
      </c>
      <c r="E201" s="173">
        <f t="shared" si="94"/>
        <v>0</v>
      </c>
      <c r="F201" s="173">
        <f t="shared" si="94"/>
        <v>0</v>
      </c>
      <c r="G201" s="173">
        <f t="shared" si="94"/>
        <v>0</v>
      </c>
      <c r="H201" s="173">
        <f t="shared" si="94"/>
        <v>0</v>
      </c>
      <c r="I201" s="173">
        <f t="shared" si="94"/>
        <v>0</v>
      </c>
      <c r="J201" s="173">
        <f t="shared" si="94"/>
        <v>0</v>
      </c>
      <c r="K201" s="173">
        <f t="shared" si="94"/>
        <v>0</v>
      </c>
      <c r="L201" s="173">
        <f t="shared" si="94"/>
        <v>0</v>
      </c>
      <c r="M201" s="173">
        <f t="shared" si="94"/>
        <v>0</v>
      </c>
      <c r="N201" s="173">
        <f t="shared" si="94"/>
        <v>0</v>
      </c>
      <c r="O201" s="173">
        <f t="shared" si="94"/>
        <v>0</v>
      </c>
      <c r="P201" s="173">
        <f t="shared" si="94"/>
        <v>0</v>
      </c>
      <c r="Q201" s="173">
        <f t="shared" si="94"/>
        <v>0</v>
      </c>
      <c r="R201" s="173">
        <f t="shared" si="94"/>
        <v>0</v>
      </c>
      <c r="S201" s="173">
        <f t="shared" si="94"/>
        <v>0</v>
      </c>
      <c r="T201" s="173">
        <f t="shared" si="94"/>
        <v>0</v>
      </c>
      <c r="U201" s="173">
        <f t="shared" si="94"/>
        <v>0</v>
      </c>
      <c r="V201" s="173">
        <f t="shared" si="94"/>
        <v>0</v>
      </c>
      <c r="W201" s="173">
        <f t="shared" si="94"/>
        <v>0</v>
      </c>
      <c r="X201" s="173">
        <f t="shared" si="94"/>
        <v>0</v>
      </c>
      <c r="Y201" s="173">
        <f t="shared" si="94"/>
        <v>0</v>
      </c>
      <c r="Z201" s="173">
        <f t="shared" si="94"/>
        <v>0</v>
      </c>
      <c r="AA201" s="173">
        <f t="shared" si="94"/>
        <v>0</v>
      </c>
      <c r="AB201" s="173">
        <f t="shared" si="94"/>
        <v>0</v>
      </c>
      <c r="AC201" s="173">
        <f t="shared" si="94"/>
        <v>0</v>
      </c>
      <c r="AD201" s="173">
        <f t="shared" si="94"/>
        <v>0</v>
      </c>
      <c r="AE201" s="173">
        <f t="shared" si="94"/>
        <v>0</v>
      </c>
      <c r="AF201" s="173">
        <f t="shared" si="94"/>
        <v>0</v>
      </c>
      <c r="AG201" s="173">
        <f t="shared" si="94"/>
        <v>0</v>
      </c>
    </row>
    <row r="202" spans="2:33" ht="14.25" outlineLevel="1">
      <c r="B202" s="45" t="s">
        <v>84</v>
      </c>
      <c r="C202" s="180" t="s">
        <v>174</v>
      </c>
      <c r="D202" s="173">
        <f aca="true" t="shared" si="95" ref="D202:AG202">+IF(C10&lt;&gt;0,D10/C10,0)</f>
        <v>0.5398351073664549</v>
      </c>
      <c r="E202" s="173">
        <f t="shared" si="95"/>
        <v>1</v>
      </c>
      <c r="F202" s="173">
        <f t="shared" si="95"/>
        <v>1</v>
      </c>
      <c r="G202" s="173">
        <f t="shared" si="95"/>
        <v>1</v>
      </c>
      <c r="H202" s="173">
        <f t="shared" si="95"/>
        <v>0</v>
      </c>
      <c r="I202" s="173">
        <f t="shared" si="95"/>
        <v>0</v>
      </c>
      <c r="J202" s="173">
        <f t="shared" si="95"/>
        <v>0</v>
      </c>
      <c r="K202" s="173">
        <f t="shared" si="95"/>
        <v>0</v>
      </c>
      <c r="L202" s="173">
        <f t="shared" si="95"/>
        <v>0</v>
      </c>
      <c r="M202" s="173">
        <f t="shared" si="95"/>
        <v>0</v>
      </c>
      <c r="N202" s="173">
        <f t="shared" si="95"/>
        <v>0</v>
      </c>
      <c r="O202" s="173">
        <f t="shared" si="95"/>
        <v>0</v>
      </c>
      <c r="P202" s="173">
        <f t="shared" si="95"/>
        <v>0</v>
      </c>
      <c r="Q202" s="173">
        <f t="shared" si="95"/>
        <v>0</v>
      </c>
      <c r="R202" s="173">
        <f t="shared" si="95"/>
        <v>0</v>
      </c>
      <c r="S202" s="173">
        <f t="shared" si="95"/>
        <v>0</v>
      </c>
      <c r="T202" s="173">
        <f t="shared" si="95"/>
        <v>0</v>
      </c>
      <c r="U202" s="173">
        <f t="shared" si="95"/>
        <v>0</v>
      </c>
      <c r="V202" s="173">
        <f t="shared" si="95"/>
        <v>0</v>
      </c>
      <c r="W202" s="173">
        <f t="shared" si="95"/>
        <v>0</v>
      </c>
      <c r="X202" s="173">
        <f t="shared" si="95"/>
        <v>0</v>
      </c>
      <c r="Y202" s="173">
        <f t="shared" si="95"/>
        <v>0</v>
      </c>
      <c r="Z202" s="173">
        <f t="shared" si="95"/>
        <v>0</v>
      </c>
      <c r="AA202" s="173">
        <f t="shared" si="95"/>
        <v>0</v>
      </c>
      <c r="AB202" s="173">
        <f t="shared" si="95"/>
        <v>0</v>
      </c>
      <c r="AC202" s="173">
        <f t="shared" si="95"/>
        <v>0</v>
      </c>
      <c r="AD202" s="173">
        <f t="shared" si="95"/>
        <v>0</v>
      </c>
      <c r="AE202" s="173">
        <f t="shared" si="95"/>
        <v>0</v>
      </c>
      <c r="AF202" s="173">
        <f t="shared" si="95"/>
        <v>0</v>
      </c>
      <c r="AG202" s="173">
        <f t="shared" si="95"/>
        <v>0</v>
      </c>
    </row>
    <row r="203" spans="2:33" ht="14.25" outlineLevel="1">
      <c r="B203" s="48" t="s">
        <v>85</v>
      </c>
      <c r="C203" s="180" t="s">
        <v>174</v>
      </c>
      <c r="D203" s="173">
        <f aca="true" t="shared" si="96" ref="D203:AG203">+IF(C11&lt;&gt;0,D11/C11,0)</f>
        <v>1</v>
      </c>
      <c r="E203" s="173">
        <f t="shared" si="96"/>
        <v>1</v>
      </c>
      <c r="F203" s="173">
        <f t="shared" si="96"/>
        <v>1</v>
      </c>
      <c r="G203" s="173">
        <f t="shared" si="96"/>
        <v>1</v>
      </c>
      <c r="H203" s="173">
        <f t="shared" si="96"/>
        <v>0</v>
      </c>
      <c r="I203" s="173">
        <f t="shared" si="96"/>
        <v>0</v>
      </c>
      <c r="J203" s="173">
        <f t="shared" si="96"/>
        <v>0</v>
      </c>
      <c r="K203" s="173">
        <f t="shared" si="96"/>
        <v>0</v>
      </c>
      <c r="L203" s="173">
        <f t="shared" si="96"/>
        <v>0</v>
      </c>
      <c r="M203" s="173">
        <f t="shared" si="96"/>
        <v>0</v>
      </c>
      <c r="N203" s="173">
        <f t="shared" si="96"/>
        <v>0</v>
      </c>
      <c r="O203" s="173">
        <f t="shared" si="96"/>
        <v>0</v>
      </c>
      <c r="P203" s="173">
        <f t="shared" si="96"/>
        <v>0</v>
      </c>
      <c r="Q203" s="173">
        <f t="shared" si="96"/>
        <v>0</v>
      </c>
      <c r="R203" s="173">
        <f t="shared" si="96"/>
        <v>0</v>
      </c>
      <c r="S203" s="173">
        <f t="shared" si="96"/>
        <v>0</v>
      </c>
      <c r="T203" s="173">
        <f t="shared" si="96"/>
        <v>0</v>
      </c>
      <c r="U203" s="173">
        <f t="shared" si="96"/>
        <v>0</v>
      </c>
      <c r="V203" s="173">
        <f t="shared" si="96"/>
        <v>0</v>
      </c>
      <c r="W203" s="173">
        <f t="shared" si="96"/>
        <v>0</v>
      </c>
      <c r="X203" s="173">
        <f t="shared" si="96"/>
        <v>0</v>
      </c>
      <c r="Y203" s="173">
        <f t="shared" si="96"/>
        <v>0</v>
      </c>
      <c r="Z203" s="173">
        <f t="shared" si="96"/>
        <v>0</v>
      </c>
      <c r="AA203" s="173">
        <f t="shared" si="96"/>
        <v>0</v>
      </c>
      <c r="AB203" s="173">
        <f t="shared" si="96"/>
        <v>0</v>
      </c>
      <c r="AC203" s="173">
        <f t="shared" si="96"/>
        <v>0</v>
      </c>
      <c r="AD203" s="173">
        <f t="shared" si="96"/>
        <v>0</v>
      </c>
      <c r="AE203" s="173">
        <f t="shared" si="96"/>
        <v>0</v>
      </c>
      <c r="AF203" s="173">
        <f t="shared" si="96"/>
        <v>0</v>
      </c>
      <c r="AG203" s="173">
        <f t="shared" si="96"/>
        <v>0</v>
      </c>
    </row>
    <row r="204" spans="2:33" ht="14.25" outlineLevel="1">
      <c r="B204" s="175" t="s">
        <v>225</v>
      </c>
      <c r="C204" s="181" t="s">
        <v>174</v>
      </c>
      <c r="D204" s="174">
        <f aca="true" t="shared" si="97" ref="D204:AG204">+IF((C13)&lt;&gt;0,(D13)/(C13),0)</f>
        <v>0</v>
      </c>
      <c r="E204" s="174">
        <f t="shared" si="97"/>
        <v>0</v>
      </c>
      <c r="F204" s="174">
        <f t="shared" si="97"/>
        <v>0</v>
      </c>
      <c r="G204" s="174">
        <f t="shared" si="97"/>
        <v>0</v>
      </c>
      <c r="H204" s="174">
        <f t="shared" si="97"/>
        <v>0</v>
      </c>
      <c r="I204" s="174">
        <f t="shared" si="97"/>
        <v>0</v>
      </c>
      <c r="J204" s="174">
        <f t="shared" si="97"/>
        <v>0</v>
      </c>
      <c r="K204" s="174">
        <f t="shared" si="97"/>
        <v>0</v>
      </c>
      <c r="L204" s="174">
        <f t="shared" si="97"/>
        <v>0</v>
      </c>
      <c r="M204" s="174">
        <f t="shared" si="97"/>
        <v>0</v>
      </c>
      <c r="N204" s="174">
        <f t="shared" si="97"/>
        <v>0</v>
      </c>
      <c r="O204" s="174">
        <f t="shared" si="97"/>
        <v>0</v>
      </c>
      <c r="P204" s="174">
        <f t="shared" si="97"/>
        <v>0</v>
      </c>
      <c r="Q204" s="174">
        <f t="shared" si="97"/>
        <v>0</v>
      </c>
      <c r="R204" s="174">
        <f t="shared" si="97"/>
        <v>0</v>
      </c>
      <c r="S204" s="174">
        <f t="shared" si="97"/>
        <v>0</v>
      </c>
      <c r="T204" s="174">
        <f t="shared" si="97"/>
        <v>0</v>
      </c>
      <c r="U204" s="174">
        <f t="shared" si="97"/>
        <v>0</v>
      </c>
      <c r="V204" s="174">
        <f t="shared" si="97"/>
        <v>0</v>
      </c>
      <c r="W204" s="174">
        <f t="shared" si="97"/>
        <v>0</v>
      </c>
      <c r="X204" s="174">
        <f t="shared" si="97"/>
        <v>0</v>
      </c>
      <c r="Y204" s="174">
        <f t="shared" si="97"/>
        <v>0</v>
      </c>
      <c r="Z204" s="174">
        <f t="shared" si="97"/>
        <v>0</v>
      </c>
      <c r="AA204" s="174">
        <f t="shared" si="97"/>
        <v>0</v>
      </c>
      <c r="AB204" s="174">
        <f t="shared" si="97"/>
        <v>0</v>
      </c>
      <c r="AC204" s="174">
        <f t="shared" si="97"/>
        <v>0</v>
      </c>
      <c r="AD204" s="174">
        <f t="shared" si="97"/>
        <v>0</v>
      </c>
      <c r="AE204" s="174">
        <f t="shared" si="97"/>
        <v>0</v>
      </c>
      <c r="AF204" s="174">
        <f t="shared" si="97"/>
        <v>0</v>
      </c>
      <c r="AG204" s="174">
        <f t="shared" si="97"/>
        <v>0</v>
      </c>
    </row>
    <row r="205" spans="2:33" ht="14.25" outlineLevel="1">
      <c r="B205" s="42" t="s">
        <v>45</v>
      </c>
      <c r="C205" s="179" t="s">
        <v>174</v>
      </c>
      <c r="D205" s="172">
        <f aca="true" t="shared" si="98" ref="D205:AG205">+IF(C14&lt;&gt;0,D14/C14,0)</f>
        <v>0.9974750500833613</v>
      </c>
      <c r="E205" s="172">
        <f t="shared" si="98"/>
        <v>1.0435311776975946</v>
      </c>
      <c r="F205" s="172">
        <f t="shared" si="98"/>
        <v>1.0574611189367122</v>
      </c>
      <c r="G205" s="172">
        <f t="shared" si="98"/>
        <v>1.0225557629196294</v>
      </c>
      <c r="H205" s="172">
        <f t="shared" si="98"/>
        <v>0</v>
      </c>
      <c r="I205" s="172">
        <f t="shared" si="98"/>
        <v>0</v>
      </c>
      <c r="J205" s="172">
        <f t="shared" si="98"/>
        <v>0</v>
      </c>
      <c r="K205" s="172">
        <f t="shared" si="98"/>
        <v>0</v>
      </c>
      <c r="L205" s="172">
        <f t="shared" si="98"/>
        <v>0</v>
      </c>
      <c r="M205" s="172">
        <f t="shared" si="98"/>
        <v>0</v>
      </c>
      <c r="N205" s="172">
        <f t="shared" si="98"/>
        <v>0</v>
      </c>
      <c r="O205" s="172">
        <f t="shared" si="98"/>
        <v>0</v>
      </c>
      <c r="P205" s="172">
        <f t="shared" si="98"/>
        <v>0</v>
      </c>
      <c r="Q205" s="172">
        <f t="shared" si="98"/>
        <v>0</v>
      </c>
      <c r="R205" s="172">
        <f t="shared" si="98"/>
        <v>0</v>
      </c>
      <c r="S205" s="172">
        <f t="shared" si="98"/>
        <v>0</v>
      </c>
      <c r="T205" s="172">
        <f t="shared" si="98"/>
        <v>0</v>
      </c>
      <c r="U205" s="172">
        <f t="shared" si="98"/>
        <v>0</v>
      </c>
      <c r="V205" s="172">
        <f t="shared" si="98"/>
        <v>0</v>
      </c>
      <c r="W205" s="172">
        <f t="shared" si="98"/>
        <v>0</v>
      </c>
      <c r="X205" s="172">
        <f t="shared" si="98"/>
        <v>0</v>
      </c>
      <c r="Y205" s="172">
        <f t="shared" si="98"/>
        <v>0</v>
      </c>
      <c r="Z205" s="172">
        <f t="shared" si="98"/>
        <v>0</v>
      </c>
      <c r="AA205" s="172">
        <f t="shared" si="98"/>
        <v>0</v>
      </c>
      <c r="AB205" s="172">
        <f t="shared" si="98"/>
        <v>0</v>
      </c>
      <c r="AC205" s="172">
        <f t="shared" si="98"/>
        <v>0</v>
      </c>
      <c r="AD205" s="172">
        <f t="shared" si="98"/>
        <v>0</v>
      </c>
      <c r="AE205" s="172">
        <f t="shared" si="98"/>
        <v>0</v>
      </c>
      <c r="AF205" s="172">
        <f t="shared" si="98"/>
        <v>0</v>
      </c>
      <c r="AG205" s="172">
        <f t="shared" si="98"/>
        <v>0</v>
      </c>
    </row>
    <row r="206" spans="2:33" ht="14.25" outlineLevel="1">
      <c r="B206" s="45" t="s">
        <v>60</v>
      </c>
      <c r="C206" s="180" t="s">
        <v>174</v>
      </c>
      <c r="D206" s="173">
        <f aca="true" t="shared" si="99" ref="D206:AG206">+IF(C15&lt;&gt;0,D15/C15,0)</f>
        <v>1.0472650557488188</v>
      </c>
      <c r="E206" s="173">
        <f t="shared" si="99"/>
        <v>1.0321931686204129</v>
      </c>
      <c r="F206" s="173">
        <f t="shared" si="99"/>
        <v>1.0339046623784396</v>
      </c>
      <c r="G206" s="173">
        <f t="shared" si="99"/>
        <v>1.0411159674116226</v>
      </c>
      <c r="H206" s="173">
        <f t="shared" si="99"/>
        <v>0</v>
      </c>
      <c r="I206" s="173">
        <f t="shared" si="99"/>
        <v>0</v>
      </c>
      <c r="J206" s="173">
        <f t="shared" si="99"/>
        <v>0</v>
      </c>
      <c r="K206" s="173">
        <f t="shared" si="99"/>
        <v>0</v>
      </c>
      <c r="L206" s="173">
        <f t="shared" si="99"/>
        <v>0</v>
      </c>
      <c r="M206" s="173">
        <f t="shared" si="99"/>
        <v>0</v>
      </c>
      <c r="N206" s="173">
        <f t="shared" si="99"/>
        <v>0</v>
      </c>
      <c r="O206" s="173">
        <f t="shared" si="99"/>
        <v>0</v>
      </c>
      <c r="P206" s="173">
        <f t="shared" si="99"/>
        <v>0</v>
      </c>
      <c r="Q206" s="173">
        <f t="shared" si="99"/>
        <v>0</v>
      </c>
      <c r="R206" s="173">
        <f t="shared" si="99"/>
        <v>0</v>
      </c>
      <c r="S206" s="173">
        <f t="shared" si="99"/>
        <v>0</v>
      </c>
      <c r="T206" s="173">
        <f t="shared" si="99"/>
        <v>0</v>
      </c>
      <c r="U206" s="173">
        <f t="shared" si="99"/>
        <v>0</v>
      </c>
      <c r="V206" s="173">
        <f t="shared" si="99"/>
        <v>0</v>
      </c>
      <c r="W206" s="173">
        <f t="shared" si="99"/>
        <v>0</v>
      </c>
      <c r="X206" s="173">
        <f t="shared" si="99"/>
        <v>0</v>
      </c>
      <c r="Y206" s="173">
        <f t="shared" si="99"/>
        <v>0</v>
      </c>
      <c r="Z206" s="173">
        <f t="shared" si="99"/>
        <v>0</v>
      </c>
      <c r="AA206" s="173">
        <f t="shared" si="99"/>
        <v>0</v>
      </c>
      <c r="AB206" s="173">
        <f t="shared" si="99"/>
        <v>0</v>
      </c>
      <c r="AC206" s="173">
        <f t="shared" si="99"/>
        <v>0</v>
      </c>
      <c r="AD206" s="173">
        <f t="shared" si="99"/>
        <v>0</v>
      </c>
      <c r="AE206" s="173">
        <f t="shared" si="99"/>
        <v>0</v>
      </c>
      <c r="AF206" s="173">
        <f t="shared" si="99"/>
        <v>0</v>
      </c>
      <c r="AG206" s="173">
        <f t="shared" si="99"/>
        <v>0</v>
      </c>
    </row>
    <row r="207" spans="2:33" ht="14.25" outlineLevel="1">
      <c r="B207" s="47" t="s">
        <v>88</v>
      </c>
      <c r="C207" s="180" t="s">
        <v>174</v>
      </c>
      <c r="D207" s="173">
        <f aca="true" t="shared" si="100" ref="D207:AG207">+IF(C16&lt;&gt;0,D16/C16,0)</f>
        <v>1.0513793085693395</v>
      </c>
      <c r="E207" s="173">
        <f t="shared" si="100"/>
        <v>1.0339649421447317</v>
      </c>
      <c r="F207" s="173">
        <f t="shared" si="100"/>
        <v>1.0386133258781223</v>
      </c>
      <c r="G207" s="173">
        <f t="shared" si="100"/>
        <v>1.0411159674116226</v>
      </c>
      <c r="H207" s="173">
        <f t="shared" si="100"/>
        <v>0</v>
      </c>
      <c r="I207" s="173">
        <f t="shared" si="100"/>
        <v>0</v>
      </c>
      <c r="J207" s="173">
        <f t="shared" si="100"/>
        <v>0</v>
      </c>
      <c r="K207" s="173">
        <f t="shared" si="100"/>
        <v>0</v>
      </c>
      <c r="L207" s="173">
        <f t="shared" si="100"/>
        <v>0</v>
      </c>
      <c r="M207" s="173">
        <f t="shared" si="100"/>
        <v>0</v>
      </c>
      <c r="N207" s="173">
        <f t="shared" si="100"/>
        <v>0</v>
      </c>
      <c r="O207" s="173">
        <f t="shared" si="100"/>
        <v>0</v>
      </c>
      <c r="P207" s="173">
        <f t="shared" si="100"/>
        <v>0</v>
      </c>
      <c r="Q207" s="173">
        <f t="shared" si="100"/>
        <v>0</v>
      </c>
      <c r="R207" s="173">
        <f t="shared" si="100"/>
        <v>0</v>
      </c>
      <c r="S207" s="173">
        <f t="shared" si="100"/>
        <v>0</v>
      </c>
      <c r="T207" s="173">
        <f t="shared" si="100"/>
        <v>0</v>
      </c>
      <c r="U207" s="173">
        <f t="shared" si="100"/>
        <v>0</v>
      </c>
      <c r="V207" s="173">
        <f t="shared" si="100"/>
        <v>0</v>
      </c>
      <c r="W207" s="173">
        <f t="shared" si="100"/>
        <v>0</v>
      </c>
      <c r="X207" s="173">
        <f t="shared" si="100"/>
        <v>0</v>
      </c>
      <c r="Y207" s="173">
        <f t="shared" si="100"/>
        <v>0</v>
      </c>
      <c r="Z207" s="173">
        <f t="shared" si="100"/>
        <v>0</v>
      </c>
      <c r="AA207" s="173">
        <f t="shared" si="100"/>
        <v>0</v>
      </c>
      <c r="AB207" s="173">
        <f t="shared" si="100"/>
        <v>0</v>
      </c>
      <c r="AC207" s="173">
        <f t="shared" si="100"/>
        <v>0</v>
      </c>
      <c r="AD207" s="173">
        <f t="shared" si="100"/>
        <v>0</v>
      </c>
      <c r="AE207" s="173">
        <f t="shared" si="100"/>
        <v>0</v>
      </c>
      <c r="AF207" s="173">
        <f t="shared" si="100"/>
        <v>0</v>
      </c>
      <c r="AG207" s="173">
        <f t="shared" si="100"/>
        <v>0</v>
      </c>
    </row>
    <row r="208" spans="2:33" ht="24" outlineLevel="1">
      <c r="B208" s="51" t="s">
        <v>134</v>
      </c>
      <c r="C208" s="180" t="s">
        <v>174</v>
      </c>
      <c r="D208" s="173">
        <f aca="true" t="shared" si="101" ref="D208:AG208">+IF(C20&lt;&gt;0,D20/C20,0)</f>
        <v>0</v>
      </c>
      <c r="E208" s="173">
        <f t="shared" si="101"/>
        <v>0</v>
      </c>
      <c r="F208" s="173">
        <f t="shared" si="101"/>
        <v>0</v>
      </c>
      <c r="G208" s="173">
        <f t="shared" si="101"/>
        <v>0</v>
      </c>
      <c r="H208" s="173">
        <f t="shared" si="101"/>
        <v>0</v>
      </c>
      <c r="I208" s="173">
        <f t="shared" si="101"/>
        <v>0</v>
      </c>
      <c r="J208" s="173">
        <f t="shared" si="101"/>
        <v>0</v>
      </c>
      <c r="K208" s="173">
        <f t="shared" si="101"/>
        <v>0</v>
      </c>
      <c r="L208" s="173">
        <f t="shared" si="101"/>
        <v>0</v>
      </c>
      <c r="M208" s="173">
        <f t="shared" si="101"/>
        <v>0</v>
      </c>
      <c r="N208" s="173">
        <f t="shared" si="101"/>
        <v>0</v>
      </c>
      <c r="O208" s="173">
        <f t="shared" si="101"/>
        <v>0</v>
      </c>
      <c r="P208" s="173">
        <f t="shared" si="101"/>
        <v>0</v>
      </c>
      <c r="Q208" s="173">
        <f t="shared" si="101"/>
        <v>0</v>
      </c>
      <c r="R208" s="173">
        <f t="shared" si="101"/>
        <v>0</v>
      </c>
      <c r="S208" s="173">
        <f t="shared" si="101"/>
        <v>0</v>
      </c>
      <c r="T208" s="173">
        <f t="shared" si="101"/>
        <v>0</v>
      </c>
      <c r="U208" s="173">
        <f t="shared" si="101"/>
        <v>0</v>
      </c>
      <c r="V208" s="173">
        <f t="shared" si="101"/>
        <v>0</v>
      </c>
      <c r="W208" s="173">
        <f t="shared" si="101"/>
        <v>0</v>
      </c>
      <c r="X208" s="173">
        <f t="shared" si="101"/>
        <v>0</v>
      </c>
      <c r="Y208" s="173">
        <f t="shared" si="101"/>
        <v>0</v>
      </c>
      <c r="Z208" s="173">
        <f t="shared" si="101"/>
        <v>0</v>
      </c>
      <c r="AA208" s="173">
        <f t="shared" si="101"/>
        <v>0</v>
      </c>
      <c r="AB208" s="173">
        <f t="shared" si="101"/>
        <v>0</v>
      </c>
      <c r="AC208" s="173">
        <f t="shared" si="101"/>
        <v>0</v>
      </c>
      <c r="AD208" s="173">
        <f t="shared" si="101"/>
        <v>0</v>
      </c>
      <c r="AE208" s="173">
        <f t="shared" si="101"/>
        <v>0</v>
      </c>
      <c r="AF208" s="173">
        <f t="shared" si="101"/>
        <v>0</v>
      </c>
      <c r="AG208" s="173">
        <f t="shared" si="101"/>
        <v>0</v>
      </c>
    </row>
    <row r="209" spans="2:33" ht="14.25" outlineLevel="1">
      <c r="B209" s="51" t="s">
        <v>136</v>
      </c>
      <c r="C209" s="180" t="s">
        <v>174</v>
      </c>
      <c r="D209" s="173">
        <f aca="true" t="shared" si="102" ref="D209:AG209">+IF(C17&lt;&gt;0,D17/C17,0)</f>
        <v>0</v>
      </c>
      <c r="E209" s="173">
        <f t="shared" si="102"/>
        <v>0</v>
      </c>
      <c r="F209" s="173">
        <f t="shared" si="102"/>
        <v>0</v>
      </c>
      <c r="G209" s="173">
        <f t="shared" si="102"/>
        <v>0</v>
      </c>
      <c r="H209" s="173">
        <f t="shared" si="102"/>
        <v>0</v>
      </c>
      <c r="I209" s="173">
        <f t="shared" si="102"/>
        <v>0</v>
      </c>
      <c r="J209" s="173">
        <f t="shared" si="102"/>
        <v>0</v>
      </c>
      <c r="K209" s="173">
        <f t="shared" si="102"/>
        <v>0</v>
      </c>
      <c r="L209" s="173">
        <f t="shared" si="102"/>
        <v>0</v>
      </c>
      <c r="M209" s="173">
        <f t="shared" si="102"/>
        <v>0</v>
      </c>
      <c r="N209" s="173">
        <f t="shared" si="102"/>
        <v>0</v>
      </c>
      <c r="O209" s="173">
        <f t="shared" si="102"/>
        <v>0</v>
      </c>
      <c r="P209" s="173">
        <f t="shared" si="102"/>
        <v>0</v>
      </c>
      <c r="Q209" s="173">
        <f t="shared" si="102"/>
        <v>0</v>
      </c>
      <c r="R209" s="173">
        <f t="shared" si="102"/>
        <v>0</v>
      </c>
      <c r="S209" s="173">
        <f t="shared" si="102"/>
        <v>0</v>
      </c>
      <c r="T209" s="173">
        <f t="shared" si="102"/>
        <v>0</v>
      </c>
      <c r="U209" s="173">
        <f t="shared" si="102"/>
        <v>0</v>
      </c>
      <c r="V209" s="173">
        <f t="shared" si="102"/>
        <v>0</v>
      </c>
      <c r="W209" s="173">
        <f t="shared" si="102"/>
        <v>0</v>
      </c>
      <c r="X209" s="173">
        <f t="shared" si="102"/>
        <v>0</v>
      </c>
      <c r="Y209" s="173">
        <f t="shared" si="102"/>
        <v>0</v>
      </c>
      <c r="Z209" s="173">
        <f t="shared" si="102"/>
        <v>0</v>
      </c>
      <c r="AA209" s="173">
        <f t="shared" si="102"/>
        <v>0</v>
      </c>
      <c r="AB209" s="173">
        <f t="shared" si="102"/>
        <v>0</v>
      </c>
      <c r="AC209" s="173">
        <f t="shared" si="102"/>
        <v>0</v>
      </c>
      <c r="AD209" s="173">
        <f t="shared" si="102"/>
        <v>0</v>
      </c>
      <c r="AE209" s="173">
        <f t="shared" si="102"/>
        <v>0</v>
      </c>
      <c r="AF209" s="173">
        <f t="shared" si="102"/>
        <v>0</v>
      </c>
      <c r="AG209" s="173">
        <f t="shared" si="102"/>
        <v>0</v>
      </c>
    </row>
    <row r="210" spans="2:33" ht="24" outlineLevel="1">
      <c r="B210" s="52" t="s">
        <v>137</v>
      </c>
      <c r="C210" s="180" t="s">
        <v>174</v>
      </c>
      <c r="D210" s="173">
        <f aca="true" t="shared" si="103" ref="D210:AG210">+IF(C18&lt;&gt;0,D18/C18,0)</f>
        <v>0</v>
      </c>
      <c r="E210" s="173">
        <f t="shared" si="103"/>
        <v>0</v>
      </c>
      <c r="F210" s="173">
        <f t="shared" si="103"/>
        <v>0</v>
      </c>
      <c r="G210" s="173">
        <f t="shared" si="103"/>
        <v>0</v>
      </c>
      <c r="H210" s="173">
        <f t="shared" si="103"/>
        <v>0</v>
      </c>
      <c r="I210" s="173">
        <f t="shared" si="103"/>
        <v>0</v>
      </c>
      <c r="J210" s="173">
        <f t="shared" si="103"/>
        <v>0</v>
      </c>
      <c r="K210" s="173">
        <f t="shared" si="103"/>
        <v>0</v>
      </c>
      <c r="L210" s="173">
        <f t="shared" si="103"/>
        <v>0</v>
      </c>
      <c r="M210" s="173">
        <f t="shared" si="103"/>
        <v>0</v>
      </c>
      <c r="N210" s="173">
        <f t="shared" si="103"/>
        <v>0</v>
      </c>
      <c r="O210" s="173">
        <f t="shared" si="103"/>
        <v>0</v>
      </c>
      <c r="P210" s="173">
        <f t="shared" si="103"/>
        <v>0</v>
      </c>
      <c r="Q210" s="173">
        <f t="shared" si="103"/>
        <v>0</v>
      </c>
      <c r="R210" s="173">
        <f t="shared" si="103"/>
        <v>0</v>
      </c>
      <c r="S210" s="173">
        <f t="shared" si="103"/>
        <v>0</v>
      </c>
      <c r="T210" s="173">
        <f t="shared" si="103"/>
        <v>0</v>
      </c>
      <c r="U210" s="173">
        <f t="shared" si="103"/>
        <v>0</v>
      </c>
      <c r="V210" s="173">
        <f t="shared" si="103"/>
        <v>0</v>
      </c>
      <c r="W210" s="173">
        <f t="shared" si="103"/>
        <v>0</v>
      </c>
      <c r="X210" s="173">
        <f t="shared" si="103"/>
        <v>0</v>
      </c>
      <c r="Y210" s="173">
        <f t="shared" si="103"/>
        <v>0</v>
      </c>
      <c r="Z210" s="173">
        <f t="shared" si="103"/>
        <v>0</v>
      </c>
      <c r="AA210" s="173">
        <f t="shared" si="103"/>
        <v>0</v>
      </c>
      <c r="AB210" s="173">
        <f t="shared" si="103"/>
        <v>0</v>
      </c>
      <c r="AC210" s="173">
        <f t="shared" si="103"/>
        <v>0</v>
      </c>
      <c r="AD210" s="173">
        <f t="shared" si="103"/>
        <v>0</v>
      </c>
      <c r="AE210" s="173">
        <f t="shared" si="103"/>
        <v>0</v>
      </c>
      <c r="AF210" s="173">
        <f t="shared" si="103"/>
        <v>0</v>
      </c>
      <c r="AG210" s="173">
        <f t="shared" si="103"/>
        <v>0</v>
      </c>
    </row>
    <row r="211" spans="2:33" ht="14.25" outlineLevel="1">
      <c r="B211" s="51" t="s">
        <v>12</v>
      </c>
      <c r="C211" s="180" t="s">
        <v>174</v>
      </c>
      <c r="D211" s="173">
        <f aca="true" t="shared" si="104" ref="D211:AG211">+IF(C22&lt;&gt;0,D22/C22,0)</f>
        <v>0.6451612903225806</v>
      </c>
      <c r="E211" s="173">
        <f t="shared" si="104"/>
        <v>0.75</v>
      </c>
      <c r="F211" s="173">
        <f t="shared" si="104"/>
        <v>0</v>
      </c>
      <c r="G211" s="173">
        <f t="shared" si="104"/>
        <v>0</v>
      </c>
      <c r="H211" s="173">
        <f t="shared" si="104"/>
        <v>0</v>
      </c>
      <c r="I211" s="173">
        <f t="shared" si="104"/>
        <v>0</v>
      </c>
      <c r="J211" s="173" t="e">
        <f t="shared" si="104"/>
        <v>#VALUE!</v>
      </c>
      <c r="K211" s="173">
        <f t="shared" si="104"/>
        <v>0</v>
      </c>
      <c r="L211" s="173">
        <f t="shared" si="104"/>
        <v>0</v>
      </c>
      <c r="M211" s="173">
        <f t="shared" si="104"/>
        <v>0</v>
      </c>
      <c r="N211" s="173">
        <f t="shared" si="104"/>
        <v>0</v>
      </c>
      <c r="O211" s="173">
        <f t="shared" si="104"/>
        <v>0</v>
      </c>
      <c r="P211" s="173">
        <f t="shared" si="104"/>
        <v>0</v>
      </c>
      <c r="Q211" s="173">
        <f t="shared" si="104"/>
        <v>0</v>
      </c>
      <c r="R211" s="173">
        <f t="shared" si="104"/>
        <v>0</v>
      </c>
      <c r="S211" s="173">
        <f t="shared" si="104"/>
        <v>0</v>
      </c>
      <c r="T211" s="173">
        <f t="shared" si="104"/>
        <v>0</v>
      </c>
      <c r="U211" s="173">
        <f t="shared" si="104"/>
        <v>0</v>
      </c>
      <c r="V211" s="173">
        <f t="shared" si="104"/>
        <v>0</v>
      </c>
      <c r="W211" s="173">
        <f t="shared" si="104"/>
        <v>0</v>
      </c>
      <c r="X211" s="173">
        <f t="shared" si="104"/>
        <v>0</v>
      </c>
      <c r="Y211" s="173">
        <f t="shared" si="104"/>
        <v>0</v>
      </c>
      <c r="Z211" s="173">
        <f t="shared" si="104"/>
        <v>0</v>
      </c>
      <c r="AA211" s="173">
        <f t="shared" si="104"/>
        <v>0</v>
      </c>
      <c r="AB211" s="173">
        <f t="shared" si="104"/>
        <v>0</v>
      </c>
      <c r="AC211" s="173">
        <f t="shared" si="104"/>
        <v>0</v>
      </c>
      <c r="AD211" s="173">
        <f t="shared" si="104"/>
        <v>0</v>
      </c>
      <c r="AE211" s="173">
        <f t="shared" si="104"/>
        <v>0</v>
      </c>
      <c r="AF211" s="173">
        <f t="shared" si="104"/>
        <v>0</v>
      </c>
      <c r="AG211" s="173">
        <f t="shared" si="104"/>
        <v>0</v>
      </c>
    </row>
    <row r="212" spans="2:33" ht="14.25" outlineLevel="1">
      <c r="B212" s="52" t="s">
        <v>138</v>
      </c>
      <c r="C212" s="180" t="s">
        <v>174</v>
      </c>
      <c r="D212" s="173">
        <f aca="true" t="shared" si="105" ref="D212:AG212">+IF(C23&lt;&gt;0,D23/C23,0)</f>
        <v>0.6451612903225806</v>
      </c>
      <c r="E212" s="173">
        <f t="shared" si="105"/>
        <v>0.75</v>
      </c>
      <c r="F212" s="173">
        <f t="shared" si="105"/>
        <v>0</v>
      </c>
      <c r="G212" s="173">
        <f t="shared" si="105"/>
        <v>0</v>
      </c>
      <c r="H212" s="173">
        <f t="shared" si="105"/>
        <v>0</v>
      </c>
      <c r="I212" s="173">
        <f t="shared" si="105"/>
        <v>0</v>
      </c>
      <c r="J212" s="173">
        <f t="shared" si="105"/>
        <v>0</v>
      </c>
      <c r="K212" s="173">
        <f t="shared" si="105"/>
        <v>0</v>
      </c>
      <c r="L212" s="173">
        <f t="shared" si="105"/>
        <v>0</v>
      </c>
      <c r="M212" s="173">
        <f t="shared" si="105"/>
        <v>0</v>
      </c>
      <c r="N212" s="173">
        <f t="shared" si="105"/>
        <v>0</v>
      </c>
      <c r="O212" s="173">
        <f t="shared" si="105"/>
        <v>0</v>
      </c>
      <c r="P212" s="173">
        <f t="shared" si="105"/>
        <v>0</v>
      </c>
      <c r="Q212" s="173">
        <f t="shared" si="105"/>
        <v>0</v>
      </c>
      <c r="R212" s="173">
        <f t="shared" si="105"/>
        <v>0</v>
      </c>
      <c r="S212" s="173">
        <f t="shared" si="105"/>
        <v>0</v>
      </c>
      <c r="T212" s="173">
        <f t="shared" si="105"/>
        <v>0</v>
      </c>
      <c r="U212" s="173">
        <f t="shared" si="105"/>
        <v>0</v>
      </c>
      <c r="V212" s="173">
        <f t="shared" si="105"/>
        <v>0</v>
      </c>
      <c r="W212" s="173">
        <f t="shared" si="105"/>
        <v>0</v>
      </c>
      <c r="X212" s="173">
        <f t="shared" si="105"/>
        <v>0</v>
      </c>
      <c r="Y212" s="173">
        <f t="shared" si="105"/>
        <v>0</v>
      </c>
      <c r="Z212" s="173">
        <f t="shared" si="105"/>
        <v>0</v>
      </c>
      <c r="AA212" s="173">
        <f t="shared" si="105"/>
        <v>0</v>
      </c>
      <c r="AB212" s="173">
        <f t="shared" si="105"/>
        <v>0</v>
      </c>
      <c r="AC212" s="173">
        <f t="shared" si="105"/>
        <v>0</v>
      </c>
      <c r="AD212" s="173">
        <f t="shared" si="105"/>
        <v>0</v>
      </c>
      <c r="AE212" s="173">
        <f t="shared" si="105"/>
        <v>0</v>
      </c>
      <c r="AF212" s="173">
        <f t="shared" si="105"/>
        <v>0</v>
      </c>
      <c r="AG212" s="173">
        <f t="shared" si="105"/>
        <v>0</v>
      </c>
    </row>
    <row r="213" spans="2:33" ht="14.25" outlineLevel="1">
      <c r="B213" s="45" t="s">
        <v>46</v>
      </c>
      <c r="C213" s="180" t="s">
        <v>174</v>
      </c>
      <c r="D213" s="173">
        <f aca="true" t="shared" si="106" ref="D213:AG213">+IF(C24&lt;&gt;0,D24/C24,0)</f>
        <v>0.4410353590676072</v>
      </c>
      <c r="E213" s="173">
        <f t="shared" si="106"/>
        <v>1.3444129846260835</v>
      </c>
      <c r="F213" s="173">
        <f t="shared" si="106"/>
        <v>1.5374126410259725</v>
      </c>
      <c r="G213" s="173">
        <f t="shared" si="106"/>
        <v>0.768247651113971</v>
      </c>
      <c r="H213" s="173">
        <f t="shared" si="106"/>
        <v>0</v>
      </c>
      <c r="I213" s="173">
        <f t="shared" si="106"/>
        <v>0</v>
      </c>
      <c r="J213" s="173">
        <f t="shared" si="106"/>
        <v>0</v>
      </c>
      <c r="K213" s="173">
        <f t="shared" si="106"/>
        <v>0</v>
      </c>
      <c r="L213" s="173">
        <f t="shared" si="106"/>
        <v>0</v>
      </c>
      <c r="M213" s="173">
        <f t="shared" si="106"/>
        <v>0</v>
      </c>
      <c r="N213" s="173">
        <f t="shared" si="106"/>
        <v>0</v>
      </c>
      <c r="O213" s="173">
        <f t="shared" si="106"/>
        <v>0</v>
      </c>
      <c r="P213" s="173">
        <f t="shared" si="106"/>
        <v>0</v>
      </c>
      <c r="Q213" s="173">
        <f t="shared" si="106"/>
        <v>0</v>
      </c>
      <c r="R213" s="173">
        <f t="shared" si="106"/>
        <v>0</v>
      </c>
      <c r="S213" s="173">
        <f t="shared" si="106"/>
        <v>0</v>
      </c>
      <c r="T213" s="173">
        <f t="shared" si="106"/>
        <v>0</v>
      </c>
      <c r="U213" s="173">
        <f t="shared" si="106"/>
        <v>0</v>
      </c>
      <c r="V213" s="173">
        <f t="shared" si="106"/>
        <v>0</v>
      </c>
      <c r="W213" s="173">
        <f t="shared" si="106"/>
        <v>0</v>
      </c>
      <c r="X213" s="173">
        <f t="shared" si="106"/>
        <v>0</v>
      </c>
      <c r="Y213" s="173">
        <f t="shared" si="106"/>
        <v>0</v>
      </c>
      <c r="Z213" s="173">
        <f t="shared" si="106"/>
        <v>0</v>
      </c>
      <c r="AA213" s="173">
        <f t="shared" si="106"/>
        <v>0</v>
      </c>
      <c r="AB213" s="173">
        <f t="shared" si="106"/>
        <v>0</v>
      </c>
      <c r="AC213" s="173">
        <f t="shared" si="106"/>
        <v>0</v>
      </c>
      <c r="AD213" s="173">
        <f t="shared" si="106"/>
        <v>0</v>
      </c>
      <c r="AE213" s="173">
        <f t="shared" si="106"/>
        <v>0</v>
      </c>
      <c r="AF213" s="173">
        <f t="shared" si="106"/>
        <v>0</v>
      </c>
      <c r="AG213" s="173">
        <f t="shared" si="106"/>
        <v>0</v>
      </c>
    </row>
    <row r="214" spans="2:33" ht="24" outlineLevel="1">
      <c r="B214" s="61" t="s">
        <v>87</v>
      </c>
      <c r="C214" s="181" t="s">
        <v>174</v>
      </c>
      <c r="D214" s="174">
        <f aca="true" t="shared" si="107" ref="D214:AG214">+IF(C25&lt;&gt;0,D25/C25,0)</f>
        <v>0</v>
      </c>
      <c r="E214" s="174">
        <f t="shared" si="107"/>
        <v>0</v>
      </c>
      <c r="F214" s="174">
        <f t="shared" si="107"/>
        <v>0</v>
      </c>
      <c r="G214" s="174">
        <f t="shared" si="107"/>
        <v>0</v>
      </c>
      <c r="H214" s="174">
        <f t="shared" si="107"/>
        <v>0</v>
      </c>
      <c r="I214" s="174">
        <f t="shared" si="107"/>
        <v>0</v>
      </c>
      <c r="J214" s="174">
        <f t="shared" si="107"/>
        <v>0</v>
      </c>
      <c r="K214" s="174">
        <f t="shared" si="107"/>
        <v>0</v>
      </c>
      <c r="L214" s="174">
        <f t="shared" si="107"/>
        <v>0</v>
      </c>
      <c r="M214" s="174">
        <f t="shared" si="107"/>
        <v>0</v>
      </c>
      <c r="N214" s="174">
        <f t="shared" si="107"/>
        <v>0</v>
      </c>
      <c r="O214" s="174">
        <f t="shared" si="107"/>
        <v>0</v>
      </c>
      <c r="P214" s="174">
        <f t="shared" si="107"/>
        <v>0</v>
      </c>
      <c r="Q214" s="174">
        <f t="shared" si="107"/>
        <v>0</v>
      </c>
      <c r="R214" s="174">
        <f t="shared" si="107"/>
        <v>0</v>
      </c>
      <c r="S214" s="174">
        <f t="shared" si="107"/>
        <v>0</v>
      </c>
      <c r="T214" s="174">
        <f t="shared" si="107"/>
        <v>0</v>
      </c>
      <c r="U214" s="174">
        <f t="shared" si="107"/>
        <v>0</v>
      </c>
      <c r="V214" s="174">
        <f t="shared" si="107"/>
        <v>0</v>
      </c>
      <c r="W214" s="174">
        <f t="shared" si="107"/>
        <v>0</v>
      </c>
      <c r="X214" s="174">
        <f t="shared" si="107"/>
        <v>0</v>
      </c>
      <c r="Y214" s="174">
        <f t="shared" si="107"/>
        <v>0</v>
      </c>
      <c r="Z214" s="174">
        <f t="shared" si="107"/>
        <v>0</v>
      </c>
      <c r="AA214" s="174">
        <f t="shared" si="107"/>
        <v>0</v>
      </c>
      <c r="AB214" s="174">
        <f t="shared" si="107"/>
        <v>0</v>
      </c>
      <c r="AC214" s="174">
        <f t="shared" si="107"/>
        <v>0</v>
      </c>
      <c r="AD214" s="174">
        <f t="shared" si="107"/>
        <v>0</v>
      </c>
      <c r="AE214" s="174">
        <f t="shared" si="107"/>
        <v>0</v>
      </c>
      <c r="AF214" s="174">
        <f t="shared" si="107"/>
        <v>0</v>
      </c>
      <c r="AG214" s="174">
        <f t="shared" si="107"/>
        <v>0</v>
      </c>
    </row>
    <row r="215" spans="2:33" ht="14.25" outlineLevel="1">
      <c r="B215" s="202" t="s">
        <v>80</v>
      </c>
      <c r="C215" s="18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  <c r="S215" s="2"/>
      <c r="T215" s="2"/>
      <c r="U215" s="2"/>
      <c r="V215" s="2"/>
      <c r="W215" s="2"/>
      <c r="X215" s="2"/>
      <c r="Y215" s="2"/>
      <c r="Z215" s="2"/>
      <c r="AA215" s="2"/>
      <c r="AB215" s="2"/>
      <c r="AC215" s="2"/>
      <c r="AD215" s="2"/>
      <c r="AE215" s="2"/>
      <c r="AF215" s="2"/>
      <c r="AG215" s="2"/>
    </row>
    <row r="216" spans="2:33" ht="14.25" outlineLevel="1">
      <c r="B216" s="199" t="s">
        <v>4</v>
      </c>
      <c r="C216" s="200" t="s">
        <v>174</v>
      </c>
      <c r="D216" s="201">
        <f aca="true" t="shared" si="108" ref="D216:AG216">+IF(C61&lt;&gt;0,D61/C61,0)</f>
        <v>1.0585424541673654</v>
      </c>
      <c r="E216" s="201">
        <f t="shared" si="108"/>
        <v>1.0452856554886734</v>
      </c>
      <c r="F216" s="201">
        <f t="shared" si="108"/>
        <v>1.055470442045832</v>
      </c>
      <c r="G216" s="201">
        <f t="shared" si="108"/>
        <v>1.0604958896706038</v>
      </c>
      <c r="H216" s="201">
        <f t="shared" si="108"/>
        <v>0</v>
      </c>
      <c r="I216" s="201">
        <f t="shared" si="108"/>
        <v>0</v>
      </c>
      <c r="J216" s="201">
        <f t="shared" si="108"/>
        <v>0</v>
      </c>
      <c r="K216" s="201">
        <f t="shared" si="108"/>
        <v>0</v>
      </c>
      <c r="L216" s="201">
        <f t="shared" si="108"/>
        <v>0</v>
      </c>
      <c r="M216" s="201">
        <f t="shared" si="108"/>
        <v>0</v>
      </c>
      <c r="N216" s="201">
        <f t="shared" si="108"/>
        <v>0</v>
      </c>
      <c r="O216" s="201">
        <f t="shared" si="108"/>
        <v>0</v>
      </c>
      <c r="P216" s="201">
        <f t="shared" si="108"/>
        <v>0</v>
      </c>
      <c r="Q216" s="201">
        <f t="shared" si="108"/>
        <v>0</v>
      </c>
      <c r="R216" s="201">
        <f t="shared" si="108"/>
        <v>0</v>
      </c>
      <c r="S216" s="201">
        <f t="shared" si="108"/>
        <v>0</v>
      </c>
      <c r="T216" s="201">
        <f t="shared" si="108"/>
        <v>0</v>
      </c>
      <c r="U216" s="201">
        <f t="shared" si="108"/>
        <v>0</v>
      </c>
      <c r="V216" s="201">
        <f t="shared" si="108"/>
        <v>0</v>
      </c>
      <c r="W216" s="201">
        <f t="shared" si="108"/>
        <v>0</v>
      </c>
      <c r="X216" s="201">
        <f t="shared" si="108"/>
        <v>0</v>
      </c>
      <c r="Y216" s="201">
        <f t="shared" si="108"/>
        <v>0</v>
      </c>
      <c r="Z216" s="201">
        <f t="shared" si="108"/>
        <v>0</v>
      </c>
      <c r="AA216" s="201">
        <f t="shared" si="108"/>
        <v>0</v>
      </c>
      <c r="AB216" s="201">
        <f t="shared" si="108"/>
        <v>0</v>
      </c>
      <c r="AC216" s="201">
        <f t="shared" si="108"/>
        <v>0</v>
      </c>
      <c r="AD216" s="201">
        <f t="shared" si="108"/>
        <v>0</v>
      </c>
      <c r="AE216" s="201">
        <f t="shared" si="108"/>
        <v>0</v>
      </c>
      <c r="AF216" s="201">
        <f t="shared" si="108"/>
        <v>0</v>
      </c>
      <c r="AG216" s="201">
        <f t="shared" si="108"/>
        <v>0</v>
      </c>
    </row>
    <row r="217" spans="2:33" ht="14.25" outlineLevel="1">
      <c r="B217" s="45" t="s">
        <v>5</v>
      </c>
      <c r="C217" s="180" t="s">
        <v>174</v>
      </c>
      <c r="D217" s="173">
        <f aca="true" t="shared" si="109" ref="D217:AG217">+IF(C62&lt;&gt;0,D62/C62,0)</f>
        <v>1.0250000340890961</v>
      </c>
      <c r="E217" s="173">
        <f t="shared" si="109"/>
        <v>1.025</v>
      </c>
      <c r="F217" s="173">
        <f t="shared" si="109"/>
        <v>1.0250000216309942</v>
      </c>
      <c r="G217" s="173">
        <f t="shared" si="109"/>
        <v>1.0249995198974544</v>
      </c>
      <c r="H217" s="173">
        <f t="shared" si="109"/>
        <v>0</v>
      </c>
      <c r="I217" s="173">
        <f t="shared" si="109"/>
        <v>0</v>
      </c>
      <c r="J217" s="173">
        <f t="shared" si="109"/>
        <v>0</v>
      </c>
      <c r="K217" s="173">
        <f t="shared" si="109"/>
        <v>0</v>
      </c>
      <c r="L217" s="173">
        <f t="shared" si="109"/>
        <v>0</v>
      </c>
      <c r="M217" s="173">
        <f t="shared" si="109"/>
        <v>0</v>
      </c>
      <c r="N217" s="173">
        <f t="shared" si="109"/>
        <v>0</v>
      </c>
      <c r="O217" s="173">
        <f t="shared" si="109"/>
        <v>0</v>
      </c>
      <c r="P217" s="173">
        <f t="shared" si="109"/>
        <v>0</v>
      </c>
      <c r="Q217" s="173">
        <f t="shared" si="109"/>
        <v>0</v>
      </c>
      <c r="R217" s="173">
        <f t="shared" si="109"/>
        <v>0</v>
      </c>
      <c r="S217" s="173">
        <f t="shared" si="109"/>
        <v>0</v>
      </c>
      <c r="T217" s="173">
        <f t="shared" si="109"/>
        <v>0</v>
      </c>
      <c r="U217" s="173">
        <f t="shared" si="109"/>
        <v>0</v>
      </c>
      <c r="V217" s="173">
        <f t="shared" si="109"/>
        <v>0</v>
      </c>
      <c r="W217" s="173">
        <f t="shared" si="109"/>
        <v>0</v>
      </c>
      <c r="X217" s="173">
        <f t="shared" si="109"/>
        <v>0</v>
      </c>
      <c r="Y217" s="173">
        <f t="shared" si="109"/>
        <v>0</v>
      </c>
      <c r="Z217" s="173">
        <f t="shared" si="109"/>
        <v>0</v>
      </c>
      <c r="AA217" s="173">
        <f t="shared" si="109"/>
        <v>0</v>
      </c>
      <c r="AB217" s="173">
        <f t="shared" si="109"/>
        <v>0</v>
      </c>
      <c r="AC217" s="173">
        <f t="shared" si="109"/>
        <v>0</v>
      </c>
      <c r="AD217" s="173">
        <f t="shared" si="109"/>
        <v>0</v>
      </c>
      <c r="AE217" s="173">
        <f t="shared" si="109"/>
        <v>0</v>
      </c>
      <c r="AF217" s="173">
        <f t="shared" si="109"/>
        <v>0</v>
      </c>
      <c r="AG217" s="173">
        <f t="shared" si="109"/>
        <v>0</v>
      </c>
    </row>
    <row r="218" spans="2:33" ht="14.25" outlineLevel="1">
      <c r="B218" s="45" t="s">
        <v>81</v>
      </c>
      <c r="C218" s="180" t="s">
        <v>174</v>
      </c>
      <c r="D218" s="173">
        <f aca="true" t="shared" si="110" ref="D218:AG218">+IF(C63&lt;&gt;0,D63/C63,0)</f>
        <v>0.807024446814459</v>
      </c>
      <c r="E218" s="173">
        <f t="shared" si="110"/>
        <v>1.0247647763236678</v>
      </c>
      <c r="F218" s="173">
        <f t="shared" si="110"/>
        <v>1.0250281185507313</v>
      </c>
      <c r="G218" s="173">
        <f t="shared" si="110"/>
        <v>1.0248384108791466</v>
      </c>
      <c r="H218" s="173">
        <f t="shared" si="110"/>
        <v>0</v>
      </c>
      <c r="I218" s="173">
        <f t="shared" si="110"/>
        <v>0</v>
      </c>
      <c r="J218" s="173">
        <f t="shared" si="110"/>
        <v>0</v>
      </c>
      <c r="K218" s="173">
        <f t="shared" si="110"/>
        <v>0</v>
      </c>
      <c r="L218" s="173">
        <f t="shared" si="110"/>
        <v>0</v>
      </c>
      <c r="M218" s="173">
        <f t="shared" si="110"/>
        <v>0</v>
      </c>
      <c r="N218" s="173">
        <f t="shared" si="110"/>
        <v>0</v>
      </c>
      <c r="O218" s="173">
        <f t="shared" si="110"/>
        <v>0</v>
      </c>
      <c r="P218" s="173">
        <f t="shared" si="110"/>
        <v>0</v>
      </c>
      <c r="Q218" s="173">
        <f t="shared" si="110"/>
        <v>0</v>
      </c>
      <c r="R218" s="173">
        <f t="shared" si="110"/>
        <v>0</v>
      </c>
      <c r="S218" s="173">
        <f t="shared" si="110"/>
        <v>0</v>
      </c>
      <c r="T218" s="173">
        <f t="shared" si="110"/>
        <v>0</v>
      </c>
      <c r="U218" s="173">
        <f t="shared" si="110"/>
        <v>0</v>
      </c>
      <c r="V218" s="173">
        <f t="shared" si="110"/>
        <v>0</v>
      </c>
      <c r="W218" s="173">
        <f t="shared" si="110"/>
        <v>0</v>
      </c>
      <c r="X218" s="173">
        <f t="shared" si="110"/>
        <v>0</v>
      </c>
      <c r="Y218" s="173">
        <f t="shared" si="110"/>
        <v>0</v>
      </c>
      <c r="Z218" s="173">
        <f t="shared" si="110"/>
        <v>0</v>
      </c>
      <c r="AA218" s="173">
        <f t="shared" si="110"/>
        <v>0</v>
      </c>
      <c r="AB218" s="173">
        <f t="shared" si="110"/>
        <v>0</v>
      </c>
      <c r="AC218" s="173">
        <f t="shared" si="110"/>
        <v>0</v>
      </c>
      <c r="AD218" s="173">
        <f t="shared" si="110"/>
        <v>0</v>
      </c>
      <c r="AE218" s="173">
        <f t="shared" si="110"/>
        <v>0</v>
      </c>
      <c r="AF218" s="173">
        <f t="shared" si="110"/>
        <v>0</v>
      </c>
      <c r="AG218" s="173">
        <f t="shared" si="110"/>
        <v>0</v>
      </c>
    </row>
    <row r="219" spans="2:33" ht="14.25" outlineLevel="1">
      <c r="B219" s="59" t="s">
        <v>82</v>
      </c>
      <c r="C219" s="181" t="s">
        <v>174</v>
      </c>
      <c r="D219" s="174">
        <f aca="true" t="shared" si="111" ref="D219:AG219">+IF(C64&lt;&gt;0,D64/C64,0)</f>
        <v>0</v>
      </c>
      <c r="E219" s="174">
        <f t="shared" si="111"/>
        <v>0</v>
      </c>
      <c r="F219" s="174">
        <f t="shared" si="111"/>
        <v>0</v>
      </c>
      <c r="G219" s="174">
        <f t="shared" si="111"/>
        <v>0</v>
      </c>
      <c r="H219" s="174">
        <f t="shared" si="111"/>
        <v>0</v>
      </c>
      <c r="I219" s="174">
        <f t="shared" si="111"/>
        <v>0</v>
      </c>
      <c r="J219" s="174">
        <f t="shared" si="111"/>
        <v>0</v>
      </c>
      <c r="K219" s="174">
        <f t="shared" si="111"/>
        <v>0</v>
      </c>
      <c r="L219" s="174">
        <f t="shared" si="111"/>
        <v>0</v>
      </c>
      <c r="M219" s="174">
        <f t="shared" si="111"/>
        <v>0</v>
      </c>
      <c r="N219" s="174">
        <f t="shared" si="111"/>
        <v>0</v>
      </c>
      <c r="O219" s="174">
        <f t="shared" si="111"/>
        <v>0</v>
      </c>
      <c r="P219" s="174">
        <f t="shared" si="111"/>
        <v>0</v>
      </c>
      <c r="Q219" s="174">
        <f t="shared" si="111"/>
        <v>0</v>
      </c>
      <c r="R219" s="174">
        <f t="shared" si="111"/>
        <v>0</v>
      </c>
      <c r="S219" s="174">
        <f t="shared" si="111"/>
        <v>0</v>
      </c>
      <c r="T219" s="174">
        <f t="shared" si="111"/>
        <v>0</v>
      </c>
      <c r="U219" s="174">
        <f t="shared" si="111"/>
        <v>0</v>
      </c>
      <c r="V219" s="174">
        <f t="shared" si="111"/>
        <v>0</v>
      </c>
      <c r="W219" s="174">
        <f t="shared" si="111"/>
        <v>0</v>
      </c>
      <c r="X219" s="174">
        <f t="shared" si="111"/>
        <v>0</v>
      </c>
      <c r="Y219" s="174">
        <f t="shared" si="111"/>
        <v>0</v>
      </c>
      <c r="Z219" s="174">
        <f t="shared" si="111"/>
        <v>0</v>
      </c>
      <c r="AA219" s="174">
        <f t="shared" si="111"/>
        <v>0</v>
      </c>
      <c r="AB219" s="174">
        <f t="shared" si="111"/>
        <v>0</v>
      </c>
      <c r="AC219" s="174">
        <f t="shared" si="111"/>
        <v>0</v>
      </c>
      <c r="AD219" s="174">
        <f t="shared" si="111"/>
        <v>0</v>
      </c>
      <c r="AE219" s="174">
        <f t="shared" si="111"/>
        <v>0</v>
      </c>
      <c r="AF219" s="174">
        <f t="shared" si="111"/>
        <v>0</v>
      </c>
      <c r="AG219" s="174">
        <f t="shared" si="111"/>
        <v>0</v>
      </c>
    </row>
  </sheetData>
  <sheetProtection/>
  <conditionalFormatting sqref="C92:AG92 C107:AG108 C83:AG90 A119:A122 B119:B121 C115:AG115 C97:AG105 C94:AG95 C119:AG122 C110:AG110 C112:AG112">
    <cfRule type="cellIs" priority="37" dxfId="24" operator="equal" stopIfTrue="1">
      <formula>"Błąd"</formula>
    </cfRule>
  </conditionalFormatting>
  <conditionalFormatting sqref="C55:AG55 C58:AG58">
    <cfRule type="expression" priority="39" dxfId="25" stopIfTrue="1">
      <formula>LEFT(C55,3)="Nie"</formula>
    </cfRule>
  </conditionalFormatting>
  <conditionalFormatting sqref="C135:AG136">
    <cfRule type="cellIs" priority="24" dxfId="26" operator="lessThan" stopIfTrue="1">
      <formula>$B$132</formula>
    </cfRule>
    <cfRule type="cellIs" priority="25" dxfId="7" operator="lessThan" stopIfTrue="1">
      <formula>$B$133</formula>
    </cfRule>
    <cfRule type="cellIs" priority="26" dxfId="6" operator="lessThan" stopIfTrue="1">
      <formula>$B$134</formula>
    </cfRule>
  </conditionalFormatting>
  <conditionalFormatting sqref="C59:AG59">
    <cfRule type="expression" priority="29" dxfId="25" stopIfTrue="1">
      <formula>LEFT(C59,3)="Nie"</formula>
    </cfRule>
  </conditionalFormatting>
  <conditionalFormatting sqref="C138:AG139">
    <cfRule type="cellIs" priority="19" dxfId="26" operator="lessThan" stopIfTrue="1">
      <formula>$B$132</formula>
    </cfRule>
    <cfRule type="cellIs" priority="20" dxfId="7" operator="lessThan" stopIfTrue="1">
      <formula>$B$133</formula>
    </cfRule>
    <cfRule type="cellIs" priority="21" dxfId="6" operator="lessThan" stopIfTrue="1">
      <formula>$B$134</formula>
    </cfRule>
  </conditionalFormatting>
  <conditionalFormatting sqref="D199:AG214">
    <cfRule type="cellIs" priority="14" dxfId="12" operator="between" stopIfTrue="1">
      <formula>0.00000001</formula>
      <formula>1</formula>
    </cfRule>
    <cfRule type="cellIs" priority="15" dxfId="0" operator="greaterThan" stopIfTrue="1">
      <formula>1</formula>
    </cfRule>
  </conditionalFormatting>
  <conditionalFormatting sqref="D216:AG219">
    <cfRule type="cellIs" priority="12" dxfId="12" operator="between" stopIfTrue="1">
      <formula>0.00000001</formula>
      <formula>1</formula>
    </cfRule>
    <cfRule type="cellIs" priority="13" dxfId="0" operator="greaterThan" stopIfTrue="1">
      <formula>1</formula>
    </cfRule>
  </conditionalFormatting>
  <conditionalFormatting sqref="C114:AG114">
    <cfRule type="cellIs" priority="11" dxfId="24" operator="equal" stopIfTrue="1">
      <formula>"Błąd"</formula>
    </cfRule>
  </conditionalFormatting>
  <conditionalFormatting sqref="C56:AG56">
    <cfRule type="expression" priority="10" dxfId="25" stopIfTrue="1">
      <formula>LEFT(C56,3)="Nie"</formula>
    </cfRule>
  </conditionalFormatting>
  <conditionalFormatting sqref="D144:AG160">
    <cfRule type="cellIs" priority="40" dxfId="26" operator="notBetween" stopIfTrue="1">
      <formula>-$B$143</formula>
      <formula>$B$143</formula>
    </cfRule>
    <cfRule type="cellIs" priority="41" dxfId="7" operator="notBetween" stopIfTrue="1">
      <formula>-$B$142</formula>
      <formula>$B$142</formula>
    </cfRule>
    <cfRule type="cellIs" priority="42" dxfId="6" operator="notBetween" stopIfTrue="1">
      <formula>-$B$141</formula>
      <formula>$B$141</formula>
    </cfRule>
  </conditionalFormatting>
  <conditionalFormatting sqref="C93:AG93">
    <cfRule type="cellIs" priority="6" dxfId="24" operator="equal" stopIfTrue="1">
      <formula>"Błąd"</formula>
    </cfRule>
  </conditionalFormatting>
  <conditionalFormatting sqref="C116:AG116">
    <cfRule type="cellIs" priority="5" dxfId="24" operator="equal" stopIfTrue="1">
      <formula>"Błąd"</formula>
    </cfRule>
  </conditionalFormatting>
  <conditionalFormatting sqref="C118:AG118">
    <cfRule type="cellIs" priority="4" dxfId="24" operator="equal" stopIfTrue="1">
      <formula>"Błąd"</formula>
    </cfRule>
  </conditionalFormatting>
  <conditionalFormatting sqref="C117:AG117">
    <cfRule type="cellIs" priority="3" dxfId="24" operator="equal" stopIfTrue="1">
      <formula>"Błąd"</formula>
    </cfRule>
  </conditionalFormatting>
  <conditionalFormatting sqref="C111:AG111">
    <cfRule type="cellIs" priority="2" dxfId="24" operator="equal" stopIfTrue="1">
      <formula>"Błąd"</formula>
    </cfRule>
  </conditionalFormatting>
  <conditionalFormatting sqref="C113:AG113">
    <cfRule type="cellIs" priority="1" dxfId="24" operator="equal" stopIfTrue="1">
      <formula>"Błąd"</formula>
    </cfRule>
  </conditionalFormatting>
  <printOptions horizontalCentered="1"/>
  <pageMargins left="0.5118110236220472" right="0.5118110236220472" top="0.4724409448818898" bottom="0.4724409448818898" header="0.31496062992125984" footer="0.31496062992125984"/>
  <pageSetup blackAndWhite="1" horizontalDpi="300" verticalDpi="300" orientation="landscape" paperSize="9" scale="77" r:id="rId1"/>
  <headerFooter>
    <oddFooter>&amp;L&amp;"Czcionka tekstu podstawowego,Kursywa"&amp;8Wersja szablonu wydruku: 2012-11-07a&amp;C&amp;8Strona &amp;P z &amp;N&amp;R&amp;8Wydruk z dn.: &amp;D - &amp;T</oddFooter>
  </headerFooter>
  <rowBreaks count="1" manualBreakCount="1">
    <brk id="45" max="32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6:AH82"/>
  <sheetViews>
    <sheetView zoomScalePageLayoutView="0" workbookViewId="0" topLeftCell="A1">
      <selection activeCell="A1" sqref="A1"/>
    </sheetView>
  </sheetViews>
  <sheetFormatPr defaultColWidth="8.796875" defaultRowHeight="14.25"/>
  <cols>
    <col min="1" max="1" width="9" style="156" customWidth="1"/>
    <col min="2" max="2" width="3.8984375" style="0" bestFit="1" customWidth="1"/>
    <col min="3" max="3" width="51.5" style="0" customWidth="1"/>
    <col min="4" max="4" width="19.09765625" style="0" customWidth="1"/>
    <col min="5" max="12" width="16.69921875" style="0" bestFit="1" customWidth="1"/>
  </cols>
  <sheetData>
    <row r="1" s="156" customFormat="1" ht="14.25"/>
    <row r="2" s="156" customFormat="1" ht="14.25"/>
    <row r="3" s="156" customFormat="1" ht="14.25"/>
    <row r="5" ht="15" thickBot="1"/>
    <row r="6" spans="2:34" ht="15" thickBot="1">
      <c r="B6" s="3" t="s">
        <v>0</v>
      </c>
      <c r="C6" s="31" t="s">
        <v>1</v>
      </c>
      <c r="D6" s="4" t="s">
        <v>243</v>
      </c>
      <c r="E6" s="4" t="s">
        <v>297</v>
      </c>
      <c r="F6" s="4" t="s">
        <v>298</v>
      </c>
      <c r="G6" s="4" t="s">
        <v>299</v>
      </c>
      <c r="H6" s="4" t="s">
        <v>300</v>
      </c>
      <c r="I6" s="4" t="s">
        <v>301</v>
      </c>
      <c r="J6" s="4" t="s">
        <v>302</v>
      </c>
      <c r="K6" s="4" t="s">
        <v>303</v>
      </c>
      <c r="L6" s="4" t="s">
        <v>304</v>
      </c>
      <c r="M6" s="4" t="s">
        <v>305</v>
      </c>
      <c r="N6" s="4" t="s">
        <v>306</v>
      </c>
      <c r="O6" s="4" t="s">
        <v>307</v>
      </c>
      <c r="P6" s="4" t="s">
        <v>308</v>
      </c>
      <c r="Q6" s="4" t="s">
        <v>309</v>
      </c>
      <c r="R6" s="4" t="s">
        <v>310</v>
      </c>
      <c r="S6" s="4" t="s">
        <v>311</v>
      </c>
      <c r="T6" s="4" t="s">
        <v>312</v>
      </c>
      <c r="U6" s="4" t="s">
        <v>313</v>
      </c>
      <c r="V6" s="4" t="s">
        <v>314</v>
      </c>
      <c r="W6" s="4" t="s">
        <v>315</v>
      </c>
      <c r="X6" s="4" t="s">
        <v>316</v>
      </c>
      <c r="Y6" s="4" t="s">
        <v>317</v>
      </c>
      <c r="Z6" s="4" t="s">
        <v>318</v>
      </c>
      <c r="AA6" s="4" t="s">
        <v>319</v>
      </c>
      <c r="AB6" s="4" t="s">
        <v>320</v>
      </c>
      <c r="AC6" s="4" t="s">
        <v>321</v>
      </c>
      <c r="AD6" s="4" t="s">
        <v>322</v>
      </c>
      <c r="AE6" s="4" t="s">
        <v>25</v>
      </c>
      <c r="AF6" s="4" t="s">
        <v>323</v>
      </c>
      <c r="AG6" s="4" t="s">
        <v>324</v>
      </c>
      <c r="AH6" s="4" t="s">
        <v>325</v>
      </c>
    </row>
    <row r="7" spans="1:34" ht="14.25">
      <c r="A7" s="72">
        <v>1</v>
      </c>
      <c r="B7" s="204" t="s">
        <v>326</v>
      </c>
      <c r="C7" s="13" t="s">
        <v>91</v>
      </c>
      <c r="D7" s="13" t="str">
        <f aca="true" t="shared" si="0" ref="D7:D23">+"rokprognozy="&amp;D$6&amp;" i lp="&amp;$A7</f>
        <v>rokprognozy=2013 i lp=1</v>
      </c>
      <c r="E7" s="13" t="str">
        <f aca="true" t="shared" si="1" ref="E7:T22">+"rokprognozy="&amp;E$6&amp;" i lp="&amp;$A7</f>
        <v>rokprognozy=2014 i lp=1</v>
      </c>
      <c r="F7" s="13" t="str">
        <f t="shared" si="1"/>
        <v>rokprognozy=2015 i lp=1</v>
      </c>
      <c r="G7" s="13" t="str">
        <f t="shared" si="1"/>
        <v>rokprognozy=2016 i lp=1</v>
      </c>
      <c r="H7" s="13" t="str">
        <f t="shared" si="1"/>
        <v>rokprognozy=2017 i lp=1</v>
      </c>
      <c r="I7" s="13" t="str">
        <f t="shared" si="1"/>
        <v>rokprognozy=2018 i lp=1</v>
      </c>
      <c r="J7" s="13" t="str">
        <f t="shared" si="1"/>
        <v>rokprognozy=2019 i lp=1</v>
      </c>
      <c r="K7" s="13" t="str">
        <f t="shared" si="1"/>
        <v>rokprognozy=2020 i lp=1</v>
      </c>
      <c r="L7" s="13" t="str">
        <f t="shared" si="1"/>
        <v>rokprognozy=2021 i lp=1</v>
      </c>
      <c r="M7" s="13" t="str">
        <f t="shared" si="1"/>
        <v>rokprognozy=2022 i lp=1</v>
      </c>
      <c r="N7" s="13" t="str">
        <f t="shared" si="1"/>
        <v>rokprognozy=2023 i lp=1</v>
      </c>
      <c r="O7" s="13" t="str">
        <f t="shared" si="1"/>
        <v>rokprognozy=2024 i lp=1</v>
      </c>
      <c r="P7" s="13" t="str">
        <f t="shared" si="1"/>
        <v>rokprognozy=2025 i lp=1</v>
      </c>
      <c r="Q7" s="13" t="str">
        <f t="shared" si="1"/>
        <v>rokprognozy=2026 i lp=1</v>
      </c>
      <c r="R7" s="13" t="str">
        <f t="shared" si="1"/>
        <v>rokprognozy=2027 i lp=1</v>
      </c>
      <c r="S7" s="13" t="str">
        <f t="shared" si="1"/>
        <v>rokprognozy=2028 i lp=1</v>
      </c>
      <c r="T7" s="13" t="str">
        <f t="shared" si="1"/>
        <v>rokprognozy=2029 i lp=1</v>
      </c>
      <c r="U7" s="13" t="str">
        <f aca="true" t="shared" si="2" ref="U7:AH22">+"rokprognozy="&amp;U$6&amp;" i lp="&amp;$A7</f>
        <v>rokprognozy=2030 i lp=1</v>
      </c>
      <c r="V7" s="13" t="str">
        <f t="shared" si="2"/>
        <v>rokprognozy=2031 i lp=1</v>
      </c>
      <c r="W7" s="13" t="str">
        <f t="shared" si="2"/>
        <v>rokprognozy=2032 i lp=1</v>
      </c>
      <c r="X7" s="13" t="str">
        <f t="shared" si="2"/>
        <v>rokprognozy=2033 i lp=1</v>
      </c>
      <c r="Y7" s="13" t="str">
        <f t="shared" si="2"/>
        <v>rokprognozy=2034 i lp=1</v>
      </c>
      <c r="Z7" s="13" t="str">
        <f t="shared" si="2"/>
        <v>rokprognozy=2035 i lp=1</v>
      </c>
      <c r="AA7" s="13" t="str">
        <f t="shared" si="2"/>
        <v>rokprognozy=2036 i lp=1</v>
      </c>
      <c r="AB7" s="13" t="str">
        <f t="shared" si="2"/>
        <v>rokprognozy=2037 i lp=1</v>
      </c>
      <c r="AC7" s="13" t="str">
        <f t="shared" si="2"/>
        <v>rokprognozy=2038 i lp=1</v>
      </c>
      <c r="AD7" s="13" t="str">
        <f t="shared" si="2"/>
        <v>rokprognozy=2039 i lp=1</v>
      </c>
      <c r="AE7" s="13" t="str">
        <f t="shared" si="2"/>
        <v>rokprognozy=2040 i lp=1</v>
      </c>
      <c r="AF7" s="13" t="str">
        <f t="shared" si="2"/>
        <v>rokprognozy=2041 i lp=1</v>
      </c>
      <c r="AG7" s="13" t="str">
        <f t="shared" si="2"/>
        <v>rokprognozy=2042 i lp=1</v>
      </c>
      <c r="AH7" s="13" t="str">
        <f t="shared" si="2"/>
        <v>rokprognozy=2043 i lp=1</v>
      </c>
    </row>
    <row r="8" spans="1:34" ht="14.25">
      <c r="A8" s="72">
        <v>2</v>
      </c>
      <c r="B8" s="25" t="s">
        <v>92</v>
      </c>
      <c r="C8" s="13" t="s">
        <v>266</v>
      </c>
      <c r="D8" s="13" t="str">
        <f t="shared" si="0"/>
        <v>rokprognozy=2013 i lp=2</v>
      </c>
      <c r="E8" s="13" t="str">
        <f t="shared" si="1"/>
        <v>rokprognozy=2014 i lp=2</v>
      </c>
      <c r="F8" s="13" t="str">
        <f t="shared" si="1"/>
        <v>rokprognozy=2015 i lp=2</v>
      </c>
      <c r="G8" s="13" t="str">
        <f t="shared" si="1"/>
        <v>rokprognozy=2016 i lp=2</v>
      </c>
      <c r="H8" s="13" t="str">
        <f t="shared" si="1"/>
        <v>rokprognozy=2017 i lp=2</v>
      </c>
      <c r="I8" s="13" t="str">
        <f t="shared" si="1"/>
        <v>rokprognozy=2018 i lp=2</v>
      </c>
      <c r="J8" s="13" t="str">
        <f t="shared" si="1"/>
        <v>rokprognozy=2019 i lp=2</v>
      </c>
      <c r="K8" s="13" t="str">
        <f t="shared" si="1"/>
        <v>rokprognozy=2020 i lp=2</v>
      </c>
      <c r="L8" s="13" t="str">
        <f t="shared" si="1"/>
        <v>rokprognozy=2021 i lp=2</v>
      </c>
      <c r="M8" s="13" t="str">
        <f t="shared" si="1"/>
        <v>rokprognozy=2022 i lp=2</v>
      </c>
      <c r="N8" s="13" t="str">
        <f t="shared" si="1"/>
        <v>rokprognozy=2023 i lp=2</v>
      </c>
      <c r="O8" s="13" t="str">
        <f t="shared" si="1"/>
        <v>rokprognozy=2024 i lp=2</v>
      </c>
      <c r="P8" s="13" t="str">
        <f t="shared" si="1"/>
        <v>rokprognozy=2025 i lp=2</v>
      </c>
      <c r="Q8" s="13" t="str">
        <f t="shared" si="1"/>
        <v>rokprognozy=2026 i lp=2</v>
      </c>
      <c r="R8" s="13" t="str">
        <f t="shared" si="1"/>
        <v>rokprognozy=2027 i lp=2</v>
      </c>
      <c r="S8" s="13" t="str">
        <f t="shared" si="1"/>
        <v>rokprognozy=2028 i lp=2</v>
      </c>
      <c r="T8" s="13" t="str">
        <f t="shared" si="1"/>
        <v>rokprognozy=2029 i lp=2</v>
      </c>
      <c r="U8" s="13" t="str">
        <f t="shared" si="2"/>
        <v>rokprognozy=2030 i lp=2</v>
      </c>
      <c r="V8" s="13" t="str">
        <f t="shared" si="2"/>
        <v>rokprognozy=2031 i lp=2</v>
      </c>
      <c r="W8" s="13" t="str">
        <f t="shared" si="2"/>
        <v>rokprognozy=2032 i lp=2</v>
      </c>
      <c r="X8" s="13" t="str">
        <f t="shared" si="2"/>
        <v>rokprognozy=2033 i lp=2</v>
      </c>
      <c r="Y8" s="13" t="str">
        <f t="shared" si="2"/>
        <v>rokprognozy=2034 i lp=2</v>
      </c>
      <c r="Z8" s="13" t="str">
        <f t="shared" si="2"/>
        <v>rokprognozy=2035 i lp=2</v>
      </c>
      <c r="AA8" s="13" t="str">
        <f t="shared" si="2"/>
        <v>rokprognozy=2036 i lp=2</v>
      </c>
      <c r="AB8" s="13" t="str">
        <f t="shared" si="2"/>
        <v>rokprognozy=2037 i lp=2</v>
      </c>
      <c r="AC8" s="13" t="str">
        <f t="shared" si="2"/>
        <v>rokprognozy=2038 i lp=2</v>
      </c>
      <c r="AD8" s="13" t="str">
        <f t="shared" si="2"/>
        <v>rokprognozy=2039 i lp=2</v>
      </c>
      <c r="AE8" s="13" t="str">
        <f t="shared" si="2"/>
        <v>rokprognozy=2040 i lp=2</v>
      </c>
      <c r="AF8" s="13" t="str">
        <f t="shared" si="2"/>
        <v>rokprognozy=2041 i lp=2</v>
      </c>
      <c r="AG8" s="13" t="str">
        <f t="shared" si="2"/>
        <v>rokprognozy=2042 i lp=2</v>
      </c>
      <c r="AH8" s="13" t="str">
        <f t="shared" si="2"/>
        <v>rokprognozy=2043 i lp=2</v>
      </c>
    </row>
    <row r="9" spans="1:34" s="156" customFormat="1" ht="14.25">
      <c r="A9" s="72">
        <v>3</v>
      </c>
      <c r="B9" s="25" t="s">
        <v>245</v>
      </c>
      <c r="C9" s="13" t="s">
        <v>244</v>
      </c>
      <c r="D9" s="13" t="str">
        <f t="shared" si="0"/>
        <v>rokprognozy=2013 i lp=3</v>
      </c>
      <c r="E9" s="13" t="str">
        <f t="shared" si="1"/>
        <v>rokprognozy=2014 i lp=3</v>
      </c>
      <c r="F9" s="13" t="str">
        <f t="shared" si="1"/>
        <v>rokprognozy=2015 i lp=3</v>
      </c>
      <c r="G9" s="13" t="str">
        <f t="shared" si="1"/>
        <v>rokprognozy=2016 i lp=3</v>
      </c>
      <c r="H9" s="13" t="str">
        <f t="shared" si="1"/>
        <v>rokprognozy=2017 i lp=3</v>
      </c>
      <c r="I9" s="13" t="str">
        <f t="shared" si="1"/>
        <v>rokprognozy=2018 i lp=3</v>
      </c>
      <c r="J9" s="13" t="str">
        <f t="shared" si="1"/>
        <v>rokprognozy=2019 i lp=3</v>
      </c>
      <c r="K9" s="13" t="str">
        <f t="shared" si="1"/>
        <v>rokprognozy=2020 i lp=3</v>
      </c>
      <c r="L9" s="13" t="str">
        <f t="shared" si="1"/>
        <v>rokprognozy=2021 i lp=3</v>
      </c>
      <c r="M9" s="13" t="str">
        <f t="shared" si="1"/>
        <v>rokprognozy=2022 i lp=3</v>
      </c>
      <c r="N9" s="13" t="str">
        <f t="shared" si="1"/>
        <v>rokprognozy=2023 i lp=3</v>
      </c>
      <c r="O9" s="13" t="str">
        <f t="shared" si="1"/>
        <v>rokprognozy=2024 i lp=3</v>
      </c>
      <c r="P9" s="13" t="str">
        <f t="shared" si="1"/>
        <v>rokprognozy=2025 i lp=3</v>
      </c>
      <c r="Q9" s="13" t="str">
        <f t="shared" si="1"/>
        <v>rokprognozy=2026 i lp=3</v>
      </c>
      <c r="R9" s="13" t="str">
        <f t="shared" si="1"/>
        <v>rokprognozy=2027 i lp=3</v>
      </c>
      <c r="S9" s="13" t="str">
        <f t="shared" si="1"/>
        <v>rokprognozy=2028 i lp=3</v>
      </c>
      <c r="T9" s="13" t="str">
        <f t="shared" si="1"/>
        <v>rokprognozy=2029 i lp=3</v>
      </c>
      <c r="U9" s="13" t="str">
        <f t="shared" si="2"/>
        <v>rokprognozy=2030 i lp=3</v>
      </c>
      <c r="V9" s="13" t="str">
        <f t="shared" si="2"/>
        <v>rokprognozy=2031 i lp=3</v>
      </c>
      <c r="W9" s="13" t="str">
        <f t="shared" si="2"/>
        <v>rokprognozy=2032 i lp=3</v>
      </c>
      <c r="X9" s="13" t="str">
        <f t="shared" si="2"/>
        <v>rokprognozy=2033 i lp=3</v>
      </c>
      <c r="Y9" s="13" t="str">
        <f t="shared" si="2"/>
        <v>rokprognozy=2034 i lp=3</v>
      </c>
      <c r="Z9" s="13" t="str">
        <f t="shared" si="2"/>
        <v>rokprognozy=2035 i lp=3</v>
      </c>
      <c r="AA9" s="13" t="str">
        <f t="shared" si="2"/>
        <v>rokprognozy=2036 i lp=3</v>
      </c>
      <c r="AB9" s="13" t="str">
        <f t="shared" si="2"/>
        <v>rokprognozy=2037 i lp=3</v>
      </c>
      <c r="AC9" s="13" t="str">
        <f t="shared" si="2"/>
        <v>rokprognozy=2038 i lp=3</v>
      </c>
      <c r="AD9" s="13" t="str">
        <f t="shared" si="2"/>
        <v>rokprognozy=2039 i lp=3</v>
      </c>
      <c r="AE9" s="13" t="str">
        <f t="shared" si="2"/>
        <v>rokprognozy=2040 i lp=3</v>
      </c>
      <c r="AF9" s="13" t="str">
        <f t="shared" si="2"/>
        <v>rokprognozy=2041 i lp=3</v>
      </c>
      <c r="AG9" s="13" t="str">
        <f t="shared" si="2"/>
        <v>rokprognozy=2042 i lp=3</v>
      </c>
      <c r="AH9" s="13" t="str">
        <f t="shared" si="2"/>
        <v>rokprognozy=2043 i lp=3</v>
      </c>
    </row>
    <row r="10" spans="1:34" ht="14.25">
      <c r="A10" s="72">
        <v>4</v>
      </c>
      <c r="B10" s="25" t="s">
        <v>93</v>
      </c>
      <c r="C10" s="13" t="s">
        <v>267</v>
      </c>
      <c r="D10" s="13" t="str">
        <f t="shared" si="0"/>
        <v>rokprognozy=2013 i lp=4</v>
      </c>
      <c r="E10" s="13" t="str">
        <f t="shared" si="1"/>
        <v>rokprognozy=2014 i lp=4</v>
      </c>
      <c r="F10" s="13" t="str">
        <f t="shared" si="1"/>
        <v>rokprognozy=2015 i lp=4</v>
      </c>
      <c r="G10" s="13" t="str">
        <f t="shared" si="1"/>
        <v>rokprognozy=2016 i lp=4</v>
      </c>
      <c r="H10" s="13" t="str">
        <f t="shared" si="1"/>
        <v>rokprognozy=2017 i lp=4</v>
      </c>
      <c r="I10" s="13" t="str">
        <f t="shared" si="1"/>
        <v>rokprognozy=2018 i lp=4</v>
      </c>
      <c r="J10" s="13" t="str">
        <f t="shared" si="1"/>
        <v>rokprognozy=2019 i lp=4</v>
      </c>
      <c r="K10" s="13" t="str">
        <f t="shared" si="1"/>
        <v>rokprognozy=2020 i lp=4</v>
      </c>
      <c r="L10" s="13" t="str">
        <f t="shared" si="1"/>
        <v>rokprognozy=2021 i lp=4</v>
      </c>
      <c r="M10" s="13" t="str">
        <f t="shared" si="1"/>
        <v>rokprognozy=2022 i lp=4</v>
      </c>
      <c r="N10" s="13" t="str">
        <f t="shared" si="1"/>
        <v>rokprognozy=2023 i lp=4</v>
      </c>
      <c r="O10" s="13" t="str">
        <f t="shared" si="1"/>
        <v>rokprognozy=2024 i lp=4</v>
      </c>
      <c r="P10" s="13" t="str">
        <f t="shared" si="1"/>
        <v>rokprognozy=2025 i lp=4</v>
      </c>
      <c r="Q10" s="13" t="str">
        <f t="shared" si="1"/>
        <v>rokprognozy=2026 i lp=4</v>
      </c>
      <c r="R10" s="13" t="str">
        <f t="shared" si="1"/>
        <v>rokprognozy=2027 i lp=4</v>
      </c>
      <c r="S10" s="13" t="str">
        <f t="shared" si="1"/>
        <v>rokprognozy=2028 i lp=4</v>
      </c>
      <c r="T10" s="13" t="str">
        <f t="shared" si="1"/>
        <v>rokprognozy=2029 i lp=4</v>
      </c>
      <c r="U10" s="13" t="str">
        <f t="shared" si="2"/>
        <v>rokprognozy=2030 i lp=4</v>
      </c>
      <c r="V10" s="13" t="str">
        <f t="shared" si="2"/>
        <v>rokprognozy=2031 i lp=4</v>
      </c>
      <c r="W10" s="13" t="str">
        <f t="shared" si="2"/>
        <v>rokprognozy=2032 i lp=4</v>
      </c>
      <c r="X10" s="13" t="str">
        <f t="shared" si="2"/>
        <v>rokprognozy=2033 i lp=4</v>
      </c>
      <c r="Y10" s="13" t="str">
        <f t="shared" si="2"/>
        <v>rokprognozy=2034 i lp=4</v>
      </c>
      <c r="Z10" s="13" t="str">
        <f t="shared" si="2"/>
        <v>rokprognozy=2035 i lp=4</v>
      </c>
      <c r="AA10" s="13" t="str">
        <f t="shared" si="2"/>
        <v>rokprognozy=2036 i lp=4</v>
      </c>
      <c r="AB10" s="13" t="str">
        <f t="shared" si="2"/>
        <v>rokprognozy=2037 i lp=4</v>
      </c>
      <c r="AC10" s="13" t="str">
        <f t="shared" si="2"/>
        <v>rokprognozy=2038 i lp=4</v>
      </c>
      <c r="AD10" s="13" t="str">
        <f t="shared" si="2"/>
        <v>rokprognozy=2039 i lp=4</v>
      </c>
      <c r="AE10" s="13" t="str">
        <f t="shared" si="2"/>
        <v>rokprognozy=2040 i lp=4</v>
      </c>
      <c r="AF10" s="13" t="str">
        <f t="shared" si="2"/>
        <v>rokprognozy=2041 i lp=4</v>
      </c>
      <c r="AG10" s="13" t="str">
        <f t="shared" si="2"/>
        <v>rokprognozy=2042 i lp=4</v>
      </c>
      <c r="AH10" s="13" t="str">
        <f t="shared" si="2"/>
        <v>rokprognozy=2043 i lp=4</v>
      </c>
    </row>
    <row r="11" spans="1:34" ht="14.25">
      <c r="A11" s="72">
        <v>5</v>
      </c>
      <c r="B11" s="25" t="s">
        <v>94</v>
      </c>
      <c r="C11" s="13" t="s">
        <v>268</v>
      </c>
      <c r="D11" s="13" t="str">
        <f t="shared" si="0"/>
        <v>rokprognozy=2013 i lp=5</v>
      </c>
      <c r="E11" s="13" t="str">
        <f t="shared" si="1"/>
        <v>rokprognozy=2014 i lp=5</v>
      </c>
      <c r="F11" s="13" t="str">
        <f t="shared" si="1"/>
        <v>rokprognozy=2015 i lp=5</v>
      </c>
      <c r="G11" s="13" t="str">
        <f t="shared" si="1"/>
        <v>rokprognozy=2016 i lp=5</v>
      </c>
      <c r="H11" s="13" t="str">
        <f t="shared" si="1"/>
        <v>rokprognozy=2017 i lp=5</v>
      </c>
      <c r="I11" s="13" t="str">
        <f t="shared" si="1"/>
        <v>rokprognozy=2018 i lp=5</v>
      </c>
      <c r="J11" s="13" t="str">
        <f t="shared" si="1"/>
        <v>rokprognozy=2019 i lp=5</v>
      </c>
      <c r="K11" s="13" t="str">
        <f t="shared" si="1"/>
        <v>rokprognozy=2020 i lp=5</v>
      </c>
      <c r="L11" s="13" t="str">
        <f t="shared" si="1"/>
        <v>rokprognozy=2021 i lp=5</v>
      </c>
      <c r="M11" s="13" t="str">
        <f t="shared" si="1"/>
        <v>rokprognozy=2022 i lp=5</v>
      </c>
      <c r="N11" s="13" t="str">
        <f t="shared" si="1"/>
        <v>rokprognozy=2023 i lp=5</v>
      </c>
      <c r="O11" s="13" t="str">
        <f t="shared" si="1"/>
        <v>rokprognozy=2024 i lp=5</v>
      </c>
      <c r="P11" s="13" t="str">
        <f t="shared" si="1"/>
        <v>rokprognozy=2025 i lp=5</v>
      </c>
      <c r="Q11" s="13" t="str">
        <f t="shared" si="1"/>
        <v>rokprognozy=2026 i lp=5</v>
      </c>
      <c r="R11" s="13" t="str">
        <f t="shared" si="1"/>
        <v>rokprognozy=2027 i lp=5</v>
      </c>
      <c r="S11" s="13" t="str">
        <f t="shared" si="1"/>
        <v>rokprognozy=2028 i lp=5</v>
      </c>
      <c r="T11" s="13" t="str">
        <f t="shared" si="1"/>
        <v>rokprognozy=2029 i lp=5</v>
      </c>
      <c r="U11" s="13" t="str">
        <f t="shared" si="2"/>
        <v>rokprognozy=2030 i lp=5</v>
      </c>
      <c r="V11" s="13" t="str">
        <f t="shared" si="2"/>
        <v>rokprognozy=2031 i lp=5</v>
      </c>
      <c r="W11" s="13" t="str">
        <f t="shared" si="2"/>
        <v>rokprognozy=2032 i lp=5</v>
      </c>
      <c r="X11" s="13" t="str">
        <f t="shared" si="2"/>
        <v>rokprognozy=2033 i lp=5</v>
      </c>
      <c r="Y11" s="13" t="str">
        <f t="shared" si="2"/>
        <v>rokprognozy=2034 i lp=5</v>
      </c>
      <c r="Z11" s="13" t="str">
        <f t="shared" si="2"/>
        <v>rokprognozy=2035 i lp=5</v>
      </c>
      <c r="AA11" s="13" t="str">
        <f t="shared" si="2"/>
        <v>rokprognozy=2036 i lp=5</v>
      </c>
      <c r="AB11" s="13" t="str">
        <f t="shared" si="2"/>
        <v>rokprognozy=2037 i lp=5</v>
      </c>
      <c r="AC11" s="13" t="str">
        <f t="shared" si="2"/>
        <v>rokprognozy=2038 i lp=5</v>
      </c>
      <c r="AD11" s="13" t="str">
        <f t="shared" si="2"/>
        <v>rokprognozy=2039 i lp=5</v>
      </c>
      <c r="AE11" s="13" t="str">
        <f t="shared" si="2"/>
        <v>rokprognozy=2040 i lp=5</v>
      </c>
      <c r="AF11" s="13" t="str">
        <f t="shared" si="2"/>
        <v>rokprognozy=2041 i lp=5</v>
      </c>
      <c r="AG11" s="13" t="str">
        <f t="shared" si="2"/>
        <v>rokprognozy=2042 i lp=5</v>
      </c>
      <c r="AH11" s="13" t="str">
        <f t="shared" si="2"/>
        <v>rokprognozy=2043 i lp=5</v>
      </c>
    </row>
    <row r="12" spans="1:34" ht="14.25">
      <c r="A12" s="72">
        <v>6</v>
      </c>
      <c r="B12" s="25" t="s">
        <v>95</v>
      </c>
      <c r="C12" s="13" t="s">
        <v>269</v>
      </c>
      <c r="D12" s="13" t="str">
        <f t="shared" si="0"/>
        <v>rokprognozy=2013 i lp=6</v>
      </c>
      <c r="E12" s="13" t="str">
        <f t="shared" si="1"/>
        <v>rokprognozy=2014 i lp=6</v>
      </c>
      <c r="F12" s="13" t="str">
        <f t="shared" si="1"/>
        <v>rokprognozy=2015 i lp=6</v>
      </c>
      <c r="G12" s="13" t="str">
        <f t="shared" si="1"/>
        <v>rokprognozy=2016 i lp=6</v>
      </c>
      <c r="H12" s="13" t="str">
        <f t="shared" si="1"/>
        <v>rokprognozy=2017 i lp=6</v>
      </c>
      <c r="I12" s="13" t="str">
        <f t="shared" si="1"/>
        <v>rokprognozy=2018 i lp=6</v>
      </c>
      <c r="J12" s="13" t="str">
        <f t="shared" si="1"/>
        <v>rokprognozy=2019 i lp=6</v>
      </c>
      <c r="K12" s="13" t="str">
        <f t="shared" si="1"/>
        <v>rokprognozy=2020 i lp=6</v>
      </c>
      <c r="L12" s="13" t="str">
        <f t="shared" si="1"/>
        <v>rokprognozy=2021 i lp=6</v>
      </c>
      <c r="M12" s="13" t="str">
        <f t="shared" si="1"/>
        <v>rokprognozy=2022 i lp=6</v>
      </c>
      <c r="N12" s="13" t="str">
        <f t="shared" si="1"/>
        <v>rokprognozy=2023 i lp=6</v>
      </c>
      <c r="O12" s="13" t="str">
        <f t="shared" si="1"/>
        <v>rokprognozy=2024 i lp=6</v>
      </c>
      <c r="P12" s="13" t="str">
        <f t="shared" si="1"/>
        <v>rokprognozy=2025 i lp=6</v>
      </c>
      <c r="Q12" s="13" t="str">
        <f t="shared" si="1"/>
        <v>rokprognozy=2026 i lp=6</v>
      </c>
      <c r="R12" s="13" t="str">
        <f t="shared" si="1"/>
        <v>rokprognozy=2027 i lp=6</v>
      </c>
      <c r="S12" s="13" t="str">
        <f t="shared" si="1"/>
        <v>rokprognozy=2028 i lp=6</v>
      </c>
      <c r="T12" s="13" t="str">
        <f t="shared" si="1"/>
        <v>rokprognozy=2029 i lp=6</v>
      </c>
      <c r="U12" s="13" t="str">
        <f t="shared" si="2"/>
        <v>rokprognozy=2030 i lp=6</v>
      </c>
      <c r="V12" s="13" t="str">
        <f t="shared" si="2"/>
        <v>rokprognozy=2031 i lp=6</v>
      </c>
      <c r="W12" s="13" t="str">
        <f t="shared" si="2"/>
        <v>rokprognozy=2032 i lp=6</v>
      </c>
      <c r="X12" s="13" t="str">
        <f t="shared" si="2"/>
        <v>rokprognozy=2033 i lp=6</v>
      </c>
      <c r="Y12" s="13" t="str">
        <f t="shared" si="2"/>
        <v>rokprognozy=2034 i lp=6</v>
      </c>
      <c r="Z12" s="13" t="str">
        <f t="shared" si="2"/>
        <v>rokprognozy=2035 i lp=6</v>
      </c>
      <c r="AA12" s="13" t="str">
        <f t="shared" si="2"/>
        <v>rokprognozy=2036 i lp=6</v>
      </c>
      <c r="AB12" s="13" t="str">
        <f t="shared" si="2"/>
        <v>rokprognozy=2037 i lp=6</v>
      </c>
      <c r="AC12" s="13" t="str">
        <f t="shared" si="2"/>
        <v>rokprognozy=2038 i lp=6</v>
      </c>
      <c r="AD12" s="13" t="str">
        <f t="shared" si="2"/>
        <v>rokprognozy=2039 i lp=6</v>
      </c>
      <c r="AE12" s="13" t="str">
        <f t="shared" si="2"/>
        <v>rokprognozy=2040 i lp=6</v>
      </c>
      <c r="AF12" s="13" t="str">
        <f t="shared" si="2"/>
        <v>rokprognozy=2041 i lp=6</v>
      </c>
      <c r="AG12" s="13" t="str">
        <f t="shared" si="2"/>
        <v>rokprognozy=2042 i lp=6</v>
      </c>
      <c r="AH12" s="13" t="str">
        <f t="shared" si="2"/>
        <v>rokprognozy=2043 i lp=6</v>
      </c>
    </row>
    <row r="13" spans="1:34" s="156" customFormat="1" ht="14.25">
      <c r="A13" s="72">
        <v>7</v>
      </c>
      <c r="B13" s="25" t="s">
        <v>246</v>
      </c>
      <c r="C13" s="13" t="s">
        <v>247</v>
      </c>
      <c r="D13" s="13" t="str">
        <f t="shared" si="0"/>
        <v>rokprognozy=2013 i lp=7</v>
      </c>
      <c r="E13" s="13" t="str">
        <f t="shared" si="1"/>
        <v>rokprognozy=2014 i lp=7</v>
      </c>
      <c r="F13" s="13" t="str">
        <f t="shared" si="1"/>
        <v>rokprognozy=2015 i lp=7</v>
      </c>
      <c r="G13" s="13" t="str">
        <f t="shared" si="1"/>
        <v>rokprognozy=2016 i lp=7</v>
      </c>
      <c r="H13" s="13" t="str">
        <f t="shared" si="1"/>
        <v>rokprognozy=2017 i lp=7</v>
      </c>
      <c r="I13" s="13" t="str">
        <f t="shared" si="1"/>
        <v>rokprognozy=2018 i lp=7</v>
      </c>
      <c r="J13" s="13" t="str">
        <f t="shared" si="1"/>
        <v>rokprognozy=2019 i lp=7</v>
      </c>
      <c r="K13" s="13" t="str">
        <f t="shared" si="1"/>
        <v>rokprognozy=2020 i lp=7</v>
      </c>
      <c r="L13" s="13" t="str">
        <f t="shared" si="1"/>
        <v>rokprognozy=2021 i lp=7</v>
      </c>
      <c r="M13" s="13" t="str">
        <f t="shared" si="1"/>
        <v>rokprognozy=2022 i lp=7</v>
      </c>
      <c r="N13" s="13" t="str">
        <f t="shared" si="1"/>
        <v>rokprognozy=2023 i lp=7</v>
      </c>
      <c r="O13" s="13" t="str">
        <f t="shared" si="1"/>
        <v>rokprognozy=2024 i lp=7</v>
      </c>
      <c r="P13" s="13" t="str">
        <f t="shared" si="1"/>
        <v>rokprognozy=2025 i lp=7</v>
      </c>
      <c r="Q13" s="13" t="str">
        <f t="shared" si="1"/>
        <v>rokprognozy=2026 i lp=7</v>
      </c>
      <c r="R13" s="13" t="str">
        <f t="shared" si="1"/>
        <v>rokprognozy=2027 i lp=7</v>
      </c>
      <c r="S13" s="13" t="str">
        <f t="shared" si="1"/>
        <v>rokprognozy=2028 i lp=7</v>
      </c>
      <c r="T13" s="13" t="str">
        <f t="shared" si="1"/>
        <v>rokprognozy=2029 i lp=7</v>
      </c>
      <c r="U13" s="13" t="str">
        <f t="shared" si="2"/>
        <v>rokprognozy=2030 i lp=7</v>
      </c>
      <c r="V13" s="13" t="str">
        <f t="shared" si="2"/>
        <v>rokprognozy=2031 i lp=7</v>
      </c>
      <c r="W13" s="13" t="str">
        <f t="shared" si="2"/>
        <v>rokprognozy=2032 i lp=7</v>
      </c>
      <c r="X13" s="13" t="str">
        <f t="shared" si="2"/>
        <v>rokprognozy=2033 i lp=7</v>
      </c>
      <c r="Y13" s="13" t="str">
        <f t="shared" si="2"/>
        <v>rokprognozy=2034 i lp=7</v>
      </c>
      <c r="Z13" s="13" t="str">
        <f t="shared" si="2"/>
        <v>rokprognozy=2035 i lp=7</v>
      </c>
      <c r="AA13" s="13" t="str">
        <f t="shared" si="2"/>
        <v>rokprognozy=2036 i lp=7</v>
      </c>
      <c r="AB13" s="13" t="str">
        <f t="shared" si="2"/>
        <v>rokprognozy=2037 i lp=7</v>
      </c>
      <c r="AC13" s="13" t="str">
        <f t="shared" si="2"/>
        <v>rokprognozy=2038 i lp=7</v>
      </c>
      <c r="AD13" s="13" t="str">
        <f t="shared" si="2"/>
        <v>rokprognozy=2039 i lp=7</v>
      </c>
      <c r="AE13" s="13" t="str">
        <f t="shared" si="2"/>
        <v>rokprognozy=2040 i lp=7</v>
      </c>
      <c r="AF13" s="13" t="str">
        <f t="shared" si="2"/>
        <v>rokprognozy=2041 i lp=7</v>
      </c>
      <c r="AG13" s="13" t="str">
        <f t="shared" si="2"/>
        <v>rokprognozy=2042 i lp=7</v>
      </c>
      <c r="AH13" s="13" t="str">
        <f t="shared" si="2"/>
        <v>rokprognozy=2043 i lp=7</v>
      </c>
    </row>
    <row r="14" spans="1:34" ht="14.25">
      <c r="A14" s="72">
        <v>8</v>
      </c>
      <c r="B14" s="25" t="s">
        <v>96</v>
      </c>
      <c r="C14" s="13" t="s">
        <v>248</v>
      </c>
      <c r="D14" s="13" t="str">
        <f t="shared" si="0"/>
        <v>rokprognozy=2013 i lp=8</v>
      </c>
      <c r="E14" s="13" t="str">
        <f t="shared" si="1"/>
        <v>rokprognozy=2014 i lp=8</v>
      </c>
      <c r="F14" s="13" t="str">
        <f t="shared" si="1"/>
        <v>rokprognozy=2015 i lp=8</v>
      </c>
      <c r="G14" s="13" t="str">
        <f t="shared" si="1"/>
        <v>rokprognozy=2016 i lp=8</v>
      </c>
      <c r="H14" s="13" t="str">
        <f t="shared" si="1"/>
        <v>rokprognozy=2017 i lp=8</v>
      </c>
      <c r="I14" s="13" t="str">
        <f t="shared" si="1"/>
        <v>rokprognozy=2018 i lp=8</v>
      </c>
      <c r="J14" s="13" t="str">
        <f t="shared" si="1"/>
        <v>rokprognozy=2019 i lp=8</v>
      </c>
      <c r="K14" s="13" t="str">
        <f t="shared" si="1"/>
        <v>rokprognozy=2020 i lp=8</v>
      </c>
      <c r="L14" s="13" t="str">
        <f t="shared" si="1"/>
        <v>rokprognozy=2021 i lp=8</v>
      </c>
      <c r="M14" s="13" t="str">
        <f t="shared" si="1"/>
        <v>rokprognozy=2022 i lp=8</v>
      </c>
      <c r="N14" s="13" t="str">
        <f t="shared" si="1"/>
        <v>rokprognozy=2023 i lp=8</v>
      </c>
      <c r="O14" s="13" t="str">
        <f t="shared" si="1"/>
        <v>rokprognozy=2024 i lp=8</v>
      </c>
      <c r="P14" s="13" t="str">
        <f t="shared" si="1"/>
        <v>rokprognozy=2025 i lp=8</v>
      </c>
      <c r="Q14" s="13" t="str">
        <f t="shared" si="1"/>
        <v>rokprognozy=2026 i lp=8</v>
      </c>
      <c r="R14" s="13" t="str">
        <f t="shared" si="1"/>
        <v>rokprognozy=2027 i lp=8</v>
      </c>
      <c r="S14" s="13" t="str">
        <f t="shared" si="1"/>
        <v>rokprognozy=2028 i lp=8</v>
      </c>
      <c r="T14" s="13" t="str">
        <f t="shared" si="1"/>
        <v>rokprognozy=2029 i lp=8</v>
      </c>
      <c r="U14" s="13" t="str">
        <f t="shared" si="2"/>
        <v>rokprognozy=2030 i lp=8</v>
      </c>
      <c r="V14" s="13" t="str">
        <f t="shared" si="2"/>
        <v>rokprognozy=2031 i lp=8</v>
      </c>
      <c r="W14" s="13" t="str">
        <f t="shared" si="2"/>
        <v>rokprognozy=2032 i lp=8</v>
      </c>
      <c r="X14" s="13" t="str">
        <f t="shared" si="2"/>
        <v>rokprognozy=2033 i lp=8</v>
      </c>
      <c r="Y14" s="13" t="str">
        <f t="shared" si="2"/>
        <v>rokprognozy=2034 i lp=8</v>
      </c>
      <c r="Z14" s="13" t="str">
        <f t="shared" si="2"/>
        <v>rokprognozy=2035 i lp=8</v>
      </c>
      <c r="AA14" s="13" t="str">
        <f t="shared" si="2"/>
        <v>rokprognozy=2036 i lp=8</v>
      </c>
      <c r="AB14" s="13" t="str">
        <f t="shared" si="2"/>
        <v>rokprognozy=2037 i lp=8</v>
      </c>
      <c r="AC14" s="13" t="str">
        <f t="shared" si="2"/>
        <v>rokprognozy=2038 i lp=8</v>
      </c>
      <c r="AD14" s="13" t="str">
        <f t="shared" si="2"/>
        <v>rokprognozy=2039 i lp=8</v>
      </c>
      <c r="AE14" s="13" t="str">
        <f t="shared" si="2"/>
        <v>rokprognozy=2040 i lp=8</v>
      </c>
      <c r="AF14" s="13" t="str">
        <f t="shared" si="2"/>
        <v>rokprognozy=2041 i lp=8</v>
      </c>
      <c r="AG14" s="13" t="str">
        <f t="shared" si="2"/>
        <v>rokprognozy=2042 i lp=8</v>
      </c>
      <c r="AH14" s="13" t="str">
        <f t="shared" si="2"/>
        <v>rokprognozy=2043 i lp=8</v>
      </c>
    </row>
    <row r="15" spans="1:34" ht="14.25">
      <c r="A15" s="72">
        <v>9</v>
      </c>
      <c r="B15" s="204" t="s">
        <v>327</v>
      </c>
      <c r="C15" s="13" t="s">
        <v>3</v>
      </c>
      <c r="D15" s="13" t="str">
        <f t="shared" si="0"/>
        <v>rokprognozy=2013 i lp=9</v>
      </c>
      <c r="E15" s="13" t="str">
        <f t="shared" si="1"/>
        <v>rokprognozy=2014 i lp=9</v>
      </c>
      <c r="F15" s="13" t="str">
        <f t="shared" si="1"/>
        <v>rokprognozy=2015 i lp=9</v>
      </c>
      <c r="G15" s="13" t="str">
        <f t="shared" si="1"/>
        <v>rokprognozy=2016 i lp=9</v>
      </c>
      <c r="H15" s="13" t="str">
        <f t="shared" si="1"/>
        <v>rokprognozy=2017 i lp=9</v>
      </c>
      <c r="I15" s="13" t="str">
        <f t="shared" si="1"/>
        <v>rokprognozy=2018 i lp=9</v>
      </c>
      <c r="J15" s="13" t="str">
        <f t="shared" si="1"/>
        <v>rokprognozy=2019 i lp=9</v>
      </c>
      <c r="K15" s="13" t="str">
        <f t="shared" si="1"/>
        <v>rokprognozy=2020 i lp=9</v>
      </c>
      <c r="L15" s="13" t="str">
        <f t="shared" si="1"/>
        <v>rokprognozy=2021 i lp=9</v>
      </c>
      <c r="M15" s="13" t="str">
        <f t="shared" si="1"/>
        <v>rokprognozy=2022 i lp=9</v>
      </c>
      <c r="N15" s="13" t="str">
        <f t="shared" si="1"/>
        <v>rokprognozy=2023 i lp=9</v>
      </c>
      <c r="O15" s="13" t="str">
        <f t="shared" si="1"/>
        <v>rokprognozy=2024 i lp=9</v>
      </c>
      <c r="P15" s="13" t="str">
        <f t="shared" si="1"/>
        <v>rokprognozy=2025 i lp=9</v>
      </c>
      <c r="Q15" s="13" t="str">
        <f t="shared" si="1"/>
        <v>rokprognozy=2026 i lp=9</v>
      </c>
      <c r="R15" s="13" t="str">
        <f t="shared" si="1"/>
        <v>rokprognozy=2027 i lp=9</v>
      </c>
      <c r="S15" s="13" t="str">
        <f t="shared" si="1"/>
        <v>rokprognozy=2028 i lp=9</v>
      </c>
      <c r="T15" s="13" t="str">
        <f t="shared" si="1"/>
        <v>rokprognozy=2029 i lp=9</v>
      </c>
      <c r="U15" s="13" t="str">
        <f t="shared" si="2"/>
        <v>rokprognozy=2030 i lp=9</v>
      </c>
      <c r="V15" s="13" t="str">
        <f t="shared" si="2"/>
        <v>rokprognozy=2031 i lp=9</v>
      </c>
      <c r="W15" s="13" t="str">
        <f t="shared" si="2"/>
        <v>rokprognozy=2032 i lp=9</v>
      </c>
      <c r="X15" s="13" t="str">
        <f t="shared" si="2"/>
        <v>rokprognozy=2033 i lp=9</v>
      </c>
      <c r="Y15" s="13" t="str">
        <f t="shared" si="2"/>
        <v>rokprognozy=2034 i lp=9</v>
      </c>
      <c r="Z15" s="13" t="str">
        <f t="shared" si="2"/>
        <v>rokprognozy=2035 i lp=9</v>
      </c>
      <c r="AA15" s="13" t="str">
        <f t="shared" si="2"/>
        <v>rokprognozy=2036 i lp=9</v>
      </c>
      <c r="AB15" s="13" t="str">
        <f t="shared" si="2"/>
        <v>rokprognozy=2037 i lp=9</v>
      </c>
      <c r="AC15" s="13" t="str">
        <f t="shared" si="2"/>
        <v>rokprognozy=2038 i lp=9</v>
      </c>
      <c r="AD15" s="13" t="str">
        <f t="shared" si="2"/>
        <v>rokprognozy=2039 i lp=9</v>
      </c>
      <c r="AE15" s="13" t="str">
        <f t="shared" si="2"/>
        <v>rokprognozy=2040 i lp=9</v>
      </c>
      <c r="AF15" s="13" t="str">
        <f t="shared" si="2"/>
        <v>rokprognozy=2041 i lp=9</v>
      </c>
      <c r="AG15" s="13" t="str">
        <f t="shared" si="2"/>
        <v>rokprognozy=2042 i lp=9</v>
      </c>
      <c r="AH15" s="13" t="str">
        <f t="shared" si="2"/>
        <v>rokprognozy=2043 i lp=9</v>
      </c>
    </row>
    <row r="16" spans="1:34" ht="14.25">
      <c r="A16" s="72">
        <v>10</v>
      </c>
      <c r="B16" s="25" t="s">
        <v>97</v>
      </c>
      <c r="C16" s="13" t="s">
        <v>98</v>
      </c>
      <c r="D16" s="13" t="str">
        <f t="shared" si="0"/>
        <v>rokprognozy=2013 i lp=10</v>
      </c>
      <c r="E16" s="13" t="str">
        <f t="shared" si="1"/>
        <v>rokprognozy=2014 i lp=10</v>
      </c>
      <c r="F16" s="13" t="str">
        <f t="shared" si="1"/>
        <v>rokprognozy=2015 i lp=10</v>
      </c>
      <c r="G16" s="13" t="str">
        <f t="shared" si="1"/>
        <v>rokprognozy=2016 i lp=10</v>
      </c>
      <c r="H16" s="13" t="str">
        <f t="shared" si="1"/>
        <v>rokprognozy=2017 i lp=10</v>
      </c>
      <c r="I16" s="13" t="str">
        <f t="shared" si="1"/>
        <v>rokprognozy=2018 i lp=10</v>
      </c>
      <c r="J16" s="13" t="str">
        <f t="shared" si="1"/>
        <v>rokprognozy=2019 i lp=10</v>
      </c>
      <c r="K16" s="13" t="str">
        <f t="shared" si="1"/>
        <v>rokprognozy=2020 i lp=10</v>
      </c>
      <c r="L16" s="13" t="str">
        <f t="shared" si="1"/>
        <v>rokprognozy=2021 i lp=10</v>
      </c>
      <c r="M16" s="13" t="str">
        <f t="shared" si="1"/>
        <v>rokprognozy=2022 i lp=10</v>
      </c>
      <c r="N16" s="13" t="str">
        <f t="shared" si="1"/>
        <v>rokprognozy=2023 i lp=10</v>
      </c>
      <c r="O16" s="13" t="str">
        <f t="shared" si="1"/>
        <v>rokprognozy=2024 i lp=10</v>
      </c>
      <c r="P16" s="13" t="str">
        <f t="shared" si="1"/>
        <v>rokprognozy=2025 i lp=10</v>
      </c>
      <c r="Q16" s="13" t="str">
        <f t="shared" si="1"/>
        <v>rokprognozy=2026 i lp=10</v>
      </c>
      <c r="R16" s="13" t="str">
        <f t="shared" si="1"/>
        <v>rokprognozy=2027 i lp=10</v>
      </c>
      <c r="S16" s="13" t="str">
        <f t="shared" si="1"/>
        <v>rokprognozy=2028 i lp=10</v>
      </c>
      <c r="T16" s="13" t="str">
        <f t="shared" si="1"/>
        <v>rokprognozy=2029 i lp=10</v>
      </c>
      <c r="U16" s="13" t="str">
        <f t="shared" si="2"/>
        <v>rokprognozy=2030 i lp=10</v>
      </c>
      <c r="V16" s="13" t="str">
        <f t="shared" si="2"/>
        <v>rokprognozy=2031 i lp=10</v>
      </c>
      <c r="W16" s="13" t="str">
        <f t="shared" si="2"/>
        <v>rokprognozy=2032 i lp=10</v>
      </c>
      <c r="X16" s="13" t="str">
        <f t="shared" si="2"/>
        <v>rokprognozy=2033 i lp=10</v>
      </c>
      <c r="Y16" s="13" t="str">
        <f t="shared" si="2"/>
        <v>rokprognozy=2034 i lp=10</v>
      </c>
      <c r="Z16" s="13" t="str">
        <f t="shared" si="2"/>
        <v>rokprognozy=2035 i lp=10</v>
      </c>
      <c r="AA16" s="13" t="str">
        <f t="shared" si="2"/>
        <v>rokprognozy=2036 i lp=10</v>
      </c>
      <c r="AB16" s="13" t="str">
        <f t="shared" si="2"/>
        <v>rokprognozy=2037 i lp=10</v>
      </c>
      <c r="AC16" s="13" t="str">
        <f t="shared" si="2"/>
        <v>rokprognozy=2038 i lp=10</v>
      </c>
      <c r="AD16" s="13" t="str">
        <f t="shared" si="2"/>
        <v>rokprognozy=2039 i lp=10</v>
      </c>
      <c r="AE16" s="13" t="str">
        <f t="shared" si="2"/>
        <v>rokprognozy=2040 i lp=10</v>
      </c>
      <c r="AF16" s="13" t="str">
        <f t="shared" si="2"/>
        <v>rokprognozy=2041 i lp=10</v>
      </c>
      <c r="AG16" s="13" t="str">
        <f t="shared" si="2"/>
        <v>rokprognozy=2042 i lp=10</v>
      </c>
      <c r="AH16" s="13" t="str">
        <f t="shared" si="2"/>
        <v>rokprognozy=2043 i lp=10</v>
      </c>
    </row>
    <row r="17" spans="1:34" ht="14.25">
      <c r="A17" s="72">
        <v>11</v>
      </c>
      <c r="B17" s="25" t="s">
        <v>99</v>
      </c>
      <c r="C17" s="13" t="s">
        <v>100</v>
      </c>
      <c r="D17" s="13" t="str">
        <f t="shared" si="0"/>
        <v>rokprognozy=2013 i lp=11</v>
      </c>
      <c r="E17" s="13" t="str">
        <f t="shared" si="1"/>
        <v>rokprognozy=2014 i lp=11</v>
      </c>
      <c r="F17" s="13" t="str">
        <f t="shared" si="1"/>
        <v>rokprognozy=2015 i lp=11</v>
      </c>
      <c r="G17" s="13" t="str">
        <f t="shared" si="1"/>
        <v>rokprognozy=2016 i lp=11</v>
      </c>
      <c r="H17" s="13" t="str">
        <f t="shared" si="1"/>
        <v>rokprognozy=2017 i lp=11</v>
      </c>
      <c r="I17" s="13" t="str">
        <f t="shared" si="1"/>
        <v>rokprognozy=2018 i lp=11</v>
      </c>
      <c r="J17" s="13" t="str">
        <f t="shared" si="1"/>
        <v>rokprognozy=2019 i lp=11</v>
      </c>
      <c r="K17" s="13" t="str">
        <f t="shared" si="1"/>
        <v>rokprognozy=2020 i lp=11</v>
      </c>
      <c r="L17" s="13" t="str">
        <f t="shared" si="1"/>
        <v>rokprognozy=2021 i lp=11</v>
      </c>
      <c r="M17" s="13" t="str">
        <f t="shared" si="1"/>
        <v>rokprognozy=2022 i lp=11</v>
      </c>
      <c r="N17" s="13" t="str">
        <f t="shared" si="1"/>
        <v>rokprognozy=2023 i lp=11</v>
      </c>
      <c r="O17" s="13" t="str">
        <f t="shared" si="1"/>
        <v>rokprognozy=2024 i lp=11</v>
      </c>
      <c r="P17" s="13" t="str">
        <f t="shared" si="1"/>
        <v>rokprognozy=2025 i lp=11</v>
      </c>
      <c r="Q17" s="13" t="str">
        <f t="shared" si="1"/>
        <v>rokprognozy=2026 i lp=11</v>
      </c>
      <c r="R17" s="13" t="str">
        <f t="shared" si="1"/>
        <v>rokprognozy=2027 i lp=11</v>
      </c>
      <c r="S17" s="13" t="str">
        <f t="shared" si="1"/>
        <v>rokprognozy=2028 i lp=11</v>
      </c>
      <c r="T17" s="13" t="str">
        <f t="shared" si="1"/>
        <v>rokprognozy=2029 i lp=11</v>
      </c>
      <c r="U17" s="13" t="str">
        <f t="shared" si="2"/>
        <v>rokprognozy=2030 i lp=11</v>
      </c>
      <c r="V17" s="13" t="str">
        <f t="shared" si="2"/>
        <v>rokprognozy=2031 i lp=11</v>
      </c>
      <c r="W17" s="13" t="str">
        <f t="shared" si="2"/>
        <v>rokprognozy=2032 i lp=11</v>
      </c>
      <c r="X17" s="13" t="str">
        <f t="shared" si="2"/>
        <v>rokprognozy=2033 i lp=11</v>
      </c>
      <c r="Y17" s="13" t="str">
        <f t="shared" si="2"/>
        <v>rokprognozy=2034 i lp=11</v>
      </c>
      <c r="Z17" s="13" t="str">
        <f t="shared" si="2"/>
        <v>rokprognozy=2035 i lp=11</v>
      </c>
      <c r="AA17" s="13" t="str">
        <f t="shared" si="2"/>
        <v>rokprognozy=2036 i lp=11</v>
      </c>
      <c r="AB17" s="13" t="str">
        <f t="shared" si="2"/>
        <v>rokprognozy=2037 i lp=11</v>
      </c>
      <c r="AC17" s="13" t="str">
        <f t="shared" si="2"/>
        <v>rokprognozy=2038 i lp=11</v>
      </c>
      <c r="AD17" s="13" t="str">
        <f t="shared" si="2"/>
        <v>rokprognozy=2039 i lp=11</v>
      </c>
      <c r="AE17" s="13" t="str">
        <f t="shared" si="2"/>
        <v>rokprognozy=2040 i lp=11</v>
      </c>
      <c r="AF17" s="13" t="str">
        <f t="shared" si="2"/>
        <v>rokprognozy=2041 i lp=11</v>
      </c>
      <c r="AG17" s="13" t="str">
        <f t="shared" si="2"/>
        <v>rokprognozy=2042 i lp=11</v>
      </c>
      <c r="AH17" s="13" t="str">
        <f t="shared" si="2"/>
        <v>rokprognozy=2043 i lp=11</v>
      </c>
    </row>
    <row r="18" spans="1:34" ht="14.25">
      <c r="A18" s="72">
        <v>12</v>
      </c>
      <c r="B18" s="25" t="s">
        <v>101</v>
      </c>
      <c r="C18" s="13" t="s">
        <v>102</v>
      </c>
      <c r="D18" s="13" t="str">
        <f t="shared" si="0"/>
        <v>rokprognozy=2013 i lp=12</v>
      </c>
      <c r="E18" s="13" t="str">
        <f t="shared" si="1"/>
        <v>rokprognozy=2014 i lp=12</v>
      </c>
      <c r="F18" s="13" t="str">
        <f t="shared" si="1"/>
        <v>rokprognozy=2015 i lp=12</v>
      </c>
      <c r="G18" s="13" t="str">
        <f t="shared" si="1"/>
        <v>rokprognozy=2016 i lp=12</v>
      </c>
      <c r="H18" s="13" t="str">
        <f t="shared" si="1"/>
        <v>rokprognozy=2017 i lp=12</v>
      </c>
      <c r="I18" s="13" t="str">
        <f t="shared" si="1"/>
        <v>rokprognozy=2018 i lp=12</v>
      </c>
      <c r="J18" s="13" t="str">
        <f t="shared" si="1"/>
        <v>rokprognozy=2019 i lp=12</v>
      </c>
      <c r="K18" s="13" t="str">
        <f t="shared" si="1"/>
        <v>rokprognozy=2020 i lp=12</v>
      </c>
      <c r="L18" s="13" t="str">
        <f t="shared" si="1"/>
        <v>rokprognozy=2021 i lp=12</v>
      </c>
      <c r="M18" s="13" t="str">
        <f t="shared" si="1"/>
        <v>rokprognozy=2022 i lp=12</v>
      </c>
      <c r="N18" s="13" t="str">
        <f t="shared" si="1"/>
        <v>rokprognozy=2023 i lp=12</v>
      </c>
      <c r="O18" s="13" t="str">
        <f t="shared" si="1"/>
        <v>rokprognozy=2024 i lp=12</v>
      </c>
      <c r="P18" s="13" t="str">
        <f t="shared" si="1"/>
        <v>rokprognozy=2025 i lp=12</v>
      </c>
      <c r="Q18" s="13" t="str">
        <f t="shared" si="1"/>
        <v>rokprognozy=2026 i lp=12</v>
      </c>
      <c r="R18" s="13" t="str">
        <f t="shared" si="1"/>
        <v>rokprognozy=2027 i lp=12</v>
      </c>
      <c r="S18" s="13" t="str">
        <f t="shared" si="1"/>
        <v>rokprognozy=2028 i lp=12</v>
      </c>
      <c r="T18" s="13" t="str">
        <f t="shared" si="1"/>
        <v>rokprognozy=2029 i lp=12</v>
      </c>
      <c r="U18" s="13" t="str">
        <f t="shared" si="2"/>
        <v>rokprognozy=2030 i lp=12</v>
      </c>
      <c r="V18" s="13" t="str">
        <f t="shared" si="2"/>
        <v>rokprognozy=2031 i lp=12</v>
      </c>
      <c r="W18" s="13" t="str">
        <f t="shared" si="2"/>
        <v>rokprognozy=2032 i lp=12</v>
      </c>
      <c r="X18" s="13" t="str">
        <f t="shared" si="2"/>
        <v>rokprognozy=2033 i lp=12</v>
      </c>
      <c r="Y18" s="13" t="str">
        <f t="shared" si="2"/>
        <v>rokprognozy=2034 i lp=12</v>
      </c>
      <c r="Z18" s="13" t="str">
        <f t="shared" si="2"/>
        <v>rokprognozy=2035 i lp=12</v>
      </c>
      <c r="AA18" s="13" t="str">
        <f t="shared" si="2"/>
        <v>rokprognozy=2036 i lp=12</v>
      </c>
      <c r="AB18" s="13" t="str">
        <f t="shared" si="2"/>
        <v>rokprognozy=2037 i lp=12</v>
      </c>
      <c r="AC18" s="13" t="str">
        <f t="shared" si="2"/>
        <v>rokprognozy=2038 i lp=12</v>
      </c>
      <c r="AD18" s="13" t="str">
        <f t="shared" si="2"/>
        <v>rokprognozy=2039 i lp=12</v>
      </c>
      <c r="AE18" s="13" t="str">
        <f t="shared" si="2"/>
        <v>rokprognozy=2040 i lp=12</v>
      </c>
      <c r="AF18" s="13" t="str">
        <f t="shared" si="2"/>
        <v>rokprognozy=2041 i lp=12</v>
      </c>
      <c r="AG18" s="13" t="str">
        <f t="shared" si="2"/>
        <v>rokprognozy=2042 i lp=12</v>
      </c>
      <c r="AH18" s="13" t="str">
        <f t="shared" si="2"/>
        <v>rokprognozy=2043 i lp=12</v>
      </c>
    </row>
    <row r="19" spans="1:34" ht="14.25">
      <c r="A19" s="72">
        <v>13</v>
      </c>
      <c r="B19" s="25" t="s">
        <v>103</v>
      </c>
      <c r="C19" s="13" t="s">
        <v>270</v>
      </c>
      <c r="D19" s="13" t="str">
        <f t="shared" si="0"/>
        <v>rokprognozy=2013 i lp=13</v>
      </c>
      <c r="E19" s="13" t="str">
        <f t="shared" si="1"/>
        <v>rokprognozy=2014 i lp=13</v>
      </c>
      <c r="F19" s="13" t="str">
        <f t="shared" si="1"/>
        <v>rokprognozy=2015 i lp=13</v>
      </c>
      <c r="G19" s="13" t="str">
        <f t="shared" si="1"/>
        <v>rokprognozy=2016 i lp=13</v>
      </c>
      <c r="H19" s="13" t="str">
        <f t="shared" si="1"/>
        <v>rokprognozy=2017 i lp=13</v>
      </c>
      <c r="I19" s="13" t="str">
        <f t="shared" si="1"/>
        <v>rokprognozy=2018 i lp=13</v>
      </c>
      <c r="J19" s="13" t="str">
        <f t="shared" si="1"/>
        <v>rokprognozy=2019 i lp=13</v>
      </c>
      <c r="K19" s="13" t="str">
        <f t="shared" si="1"/>
        <v>rokprognozy=2020 i lp=13</v>
      </c>
      <c r="L19" s="13" t="str">
        <f t="shared" si="1"/>
        <v>rokprognozy=2021 i lp=13</v>
      </c>
      <c r="M19" s="13" t="str">
        <f t="shared" si="1"/>
        <v>rokprognozy=2022 i lp=13</v>
      </c>
      <c r="N19" s="13" t="str">
        <f t="shared" si="1"/>
        <v>rokprognozy=2023 i lp=13</v>
      </c>
      <c r="O19" s="13" t="str">
        <f t="shared" si="1"/>
        <v>rokprognozy=2024 i lp=13</v>
      </c>
      <c r="P19" s="13" t="str">
        <f t="shared" si="1"/>
        <v>rokprognozy=2025 i lp=13</v>
      </c>
      <c r="Q19" s="13" t="str">
        <f t="shared" si="1"/>
        <v>rokprognozy=2026 i lp=13</v>
      </c>
      <c r="R19" s="13" t="str">
        <f t="shared" si="1"/>
        <v>rokprognozy=2027 i lp=13</v>
      </c>
      <c r="S19" s="13" t="str">
        <f t="shared" si="1"/>
        <v>rokprognozy=2028 i lp=13</v>
      </c>
      <c r="T19" s="13" t="str">
        <f t="shared" si="1"/>
        <v>rokprognozy=2029 i lp=13</v>
      </c>
      <c r="U19" s="13" t="str">
        <f t="shared" si="2"/>
        <v>rokprognozy=2030 i lp=13</v>
      </c>
      <c r="V19" s="13" t="str">
        <f t="shared" si="2"/>
        <v>rokprognozy=2031 i lp=13</v>
      </c>
      <c r="W19" s="13" t="str">
        <f t="shared" si="2"/>
        <v>rokprognozy=2032 i lp=13</v>
      </c>
      <c r="X19" s="13" t="str">
        <f t="shared" si="2"/>
        <v>rokprognozy=2033 i lp=13</v>
      </c>
      <c r="Y19" s="13" t="str">
        <f t="shared" si="2"/>
        <v>rokprognozy=2034 i lp=13</v>
      </c>
      <c r="Z19" s="13" t="str">
        <f t="shared" si="2"/>
        <v>rokprognozy=2035 i lp=13</v>
      </c>
      <c r="AA19" s="13" t="str">
        <f t="shared" si="2"/>
        <v>rokprognozy=2036 i lp=13</v>
      </c>
      <c r="AB19" s="13" t="str">
        <f t="shared" si="2"/>
        <v>rokprognozy=2037 i lp=13</v>
      </c>
      <c r="AC19" s="13" t="str">
        <f t="shared" si="2"/>
        <v>rokprognozy=2038 i lp=13</v>
      </c>
      <c r="AD19" s="13" t="str">
        <f t="shared" si="2"/>
        <v>rokprognozy=2039 i lp=13</v>
      </c>
      <c r="AE19" s="13" t="str">
        <f t="shared" si="2"/>
        <v>rokprognozy=2040 i lp=13</v>
      </c>
      <c r="AF19" s="13" t="str">
        <f t="shared" si="2"/>
        <v>rokprognozy=2041 i lp=13</v>
      </c>
      <c r="AG19" s="13" t="str">
        <f t="shared" si="2"/>
        <v>rokprognozy=2042 i lp=13</v>
      </c>
      <c r="AH19" s="13" t="str">
        <f t="shared" si="2"/>
        <v>rokprognozy=2043 i lp=13</v>
      </c>
    </row>
    <row r="20" spans="1:34" s="156" customFormat="1" ht="14.25">
      <c r="A20" s="72">
        <v>14</v>
      </c>
      <c r="B20" s="25" t="s">
        <v>250</v>
      </c>
      <c r="C20" s="13" t="s">
        <v>249</v>
      </c>
      <c r="D20" s="13" t="str">
        <f t="shared" si="0"/>
        <v>rokprognozy=2013 i lp=14</v>
      </c>
      <c r="E20" s="13" t="str">
        <f t="shared" si="1"/>
        <v>rokprognozy=2014 i lp=14</v>
      </c>
      <c r="F20" s="13" t="str">
        <f t="shared" si="1"/>
        <v>rokprognozy=2015 i lp=14</v>
      </c>
      <c r="G20" s="13" t="str">
        <f t="shared" si="1"/>
        <v>rokprognozy=2016 i lp=14</v>
      </c>
      <c r="H20" s="13" t="str">
        <f t="shared" si="1"/>
        <v>rokprognozy=2017 i lp=14</v>
      </c>
      <c r="I20" s="13" t="str">
        <f t="shared" si="1"/>
        <v>rokprognozy=2018 i lp=14</v>
      </c>
      <c r="J20" s="13" t="str">
        <f t="shared" si="1"/>
        <v>rokprognozy=2019 i lp=14</v>
      </c>
      <c r="K20" s="13" t="str">
        <f t="shared" si="1"/>
        <v>rokprognozy=2020 i lp=14</v>
      </c>
      <c r="L20" s="13" t="str">
        <f t="shared" si="1"/>
        <v>rokprognozy=2021 i lp=14</v>
      </c>
      <c r="M20" s="13" t="str">
        <f t="shared" si="1"/>
        <v>rokprognozy=2022 i lp=14</v>
      </c>
      <c r="N20" s="13" t="str">
        <f t="shared" si="1"/>
        <v>rokprognozy=2023 i lp=14</v>
      </c>
      <c r="O20" s="13" t="str">
        <f t="shared" si="1"/>
        <v>rokprognozy=2024 i lp=14</v>
      </c>
      <c r="P20" s="13" t="str">
        <f t="shared" si="1"/>
        <v>rokprognozy=2025 i lp=14</v>
      </c>
      <c r="Q20" s="13" t="str">
        <f t="shared" si="1"/>
        <v>rokprognozy=2026 i lp=14</v>
      </c>
      <c r="R20" s="13" t="str">
        <f t="shared" si="1"/>
        <v>rokprognozy=2027 i lp=14</v>
      </c>
      <c r="S20" s="13" t="str">
        <f t="shared" si="1"/>
        <v>rokprognozy=2028 i lp=14</v>
      </c>
      <c r="T20" s="13" t="str">
        <f t="shared" si="1"/>
        <v>rokprognozy=2029 i lp=14</v>
      </c>
      <c r="U20" s="13" t="str">
        <f t="shared" si="2"/>
        <v>rokprognozy=2030 i lp=14</v>
      </c>
      <c r="V20" s="13" t="str">
        <f t="shared" si="2"/>
        <v>rokprognozy=2031 i lp=14</v>
      </c>
      <c r="W20" s="13" t="str">
        <f t="shared" si="2"/>
        <v>rokprognozy=2032 i lp=14</v>
      </c>
      <c r="X20" s="13" t="str">
        <f t="shared" si="2"/>
        <v>rokprognozy=2033 i lp=14</v>
      </c>
      <c r="Y20" s="13" t="str">
        <f t="shared" si="2"/>
        <v>rokprognozy=2034 i lp=14</v>
      </c>
      <c r="Z20" s="13" t="str">
        <f t="shared" si="2"/>
        <v>rokprognozy=2035 i lp=14</v>
      </c>
      <c r="AA20" s="13" t="str">
        <f t="shared" si="2"/>
        <v>rokprognozy=2036 i lp=14</v>
      </c>
      <c r="AB20" s="13" t="str">
        <f t="shared" si="2"/>
        <v>rokprognozy=2037 i lp=14</v>
      </c>
      <c r="AC20" s="13" t="str">
        <f t="shared" si="2"/>
        <v>rokprognozy=2038 i lp=14</v>
      </c>
      <c r="AD20" s="13" t="str">
        <f t="shared" si="2"/>
        <v>rokprognozy=2039 i lp=14</v>
      </c>
      <c r="AE20" s="13" t="str">
        <f t="shared" si="2"/>
        <v>rokprognozy=2040 i lp=14</v>
      </c>
      <c r="AF20" s="13" t="str">
        <f t="shared" si="2"/>
        <v>rokprognozy=2041 i lp=14</v>
      </c>
      <c r="AG20" s="13" t="str">
        <f t="shared" si="2"/>
        <v>rokprognozy=2042 i lp=14</v>
      </c>
      <c r="AH20" s="13" t="str">
        <f t="shared" si="2"/>
        <v>rokprognozy=2043 i lp=14</v>
      </c>
    </row>
    <row r="21" spans="1:34" ht="14.25">
      <c r="A21" s="72">
        <v>15</v>
      </c>
      <c r="B21" s="25" t="s">
        <v>104</v>
      </c>
      <c r="C21" s="13" t="s">
        <v>105</v>
      </c>
      <c r="D21" s="13" t="str">
        <f t="shared" si="0"/>
        <v>rokprognozy=2013 i lp=15</v>
      </c>
      <c r="E21" s="13" t="str">
        <f t="shared" si="1"/>
        <v>rokprognozy=2014 i lp=15</v>
      </c>
      <c r="F21" s="13" t="str">
        <f t="shared" si="1"/>
        <v>rokprognozy=2015 i lp=15</v>
      </c>
      <c r="G21" s="13" t="str">
        <f t="shared" si="1"/>
        <v>rokprognozy=2016 i lp=15</v>
      </c>
      <c r="H21" s="13" t="str">
        <f t="shared" si="1"/>
        <v>rokprognozy=2017 i lp=15</v>
      </c>
      <c r="I21" s="13" t="str">
        <f t="shared" si="1"/>
        <v>rokprognozy=2018 i lp=15</v>
      </c>
      <c r="J21" s="13" t="str">
        <f t="shared" si="1"/>
        <v>rokprognozy=2019 i lp=15</v>
      </c>
      <c r="K21" s="13" t="str">
        <f t="shared" si="1"/>
        <v>rokprognozy=2020 i lp=15</v>
      </c>
      <c r="L21" s="13" t="str">
        <f t="shared" si="1"/>
        <v>rokprognozy=2021 i lp=15</v>
      </c>
      <c r="M21" s="13" t="str">
        <f t="shared" si="1"/>
        <v>rokprognozy=2022 i lp=15</v>
      </c>
      <c r="N21" s="13" t="str">
        <f t="shared" si="1"/>
        <v>rokprognozy=2023 i lp=15</v>
      </c>
      <c r="O21" s="13" t="str">
        <f t="shared" si="1"/>
        <v>rokprognozy=2024 i lp=15</v>
      </c>
      <c r="P21" s="13" t="str">
        <f t="shared" si="1"/>
        <v>rokprognozy=2025 i lp=15</v>
      </c>
      <c r="Q21" s="13" t="str">
        <f t="shared" si="1"/>
        <v>rokprognozy=2026 i lp=15</v>
      </c>
      <c r="R21" s="13" t="str">
        <f t="shared" si="1"/>
        <v>rokprognozy=2027 i lp=15</v>
      </c>
      <c r="S21" s="13" t="str">
        <f t="shared" si="1"/>
        <v>rokprognozy=2028 i lp=15</v>
      </c>
      <c r="T21" s="13" t="str">
        <f t="shared" si="1"/>
        <v>rokprognozy=2029 i lp=15</v>
      </c>
      <c r="U21" s="13" t="str">
        <f t="shared" si="2"/>
        <v>rokprognozy=2030 i lp=15</v>
      </c>
      <c r="V21" s="13" t="str">
        <f t="shared" si="2"/>
        <v>rokprognozy=2031 i lp=15</v>
      </c>
      <c r="W21" s="13" t="str">
        <f t="shared" si="2"/>
        <v>rokprognozy=2032 i lp=15</v>
      </c>
      <c r="X21" s="13" t="str">
        <f t="shared" si="2"/>
        <v>rokprognozy=2033 i lp=15</v>
      </c>
      <c r="Y21" s="13" t="str">
        <f t="shared" si="2"/>
        <v>rokprognozy=2034 i lp=15</v>
      </c>
      <c r="Z21" s="13" t="str">
        <f t="shared" si="2"/>
        <v>rokprognozy=2035 i lp=15</v>
      </c>
      <c r="AA21" s="13" t="str">
        <f t="shared" si="2"/>
        <v>rokprognozy=2036 i lp=15</v>
      </c>
      <c r="AB21" s="13" t="str">
        <f t="shared" si="2"/>
        <v>rokprognozy=2037 i lp=15</v>
      </c>
      <c r="AC21" s="13" t="str">
        <f t="shared" si="2"/>
        <v>rokprognozy=2038 i lp=15</v>
      </c>
      <c r="AD21" s="13" t="str">
        <f t="shared" si="2"/>
        <v>rokprognozy=2039 i lp=15</v>
      </c>
      <c r="AE21" s="13" t="str">
        <f t="shared" si="2"/>
        <v>rokprognozy=2040 i lp=15</v>
      </c>
      <c r="AF21" s="13" t="str">
        <f t="shared" si="2"/>
        <v>rokprognozy=2041 i lp=15</v>
      </c>
      <c r="AG21" s="13" t="str">
        <f t="shared" si="2"/>
        <v>rokprognozy=2042 i lp=15</v>
      </c>
      <c r="AH21" s="13" t="str">
        <f t="shared" si="2"/>
        <v>rokprognozy=2043 i lp=15</v>
      </c>
    </row>
    <row r="22" spans="1:34" ht="14.25">
      <c r="A22" s="72">
        <v>150</v>
      </c>
      <c r="B22" s="25" t="s">
        <v>106</v>
      </c>
      <c r="C22" s="13" t="s">
        <v>271</v>
      </c>
      <c r="D22" s="13" t="str">
        <f t="shared" si="0"/>
        <v>rokprognozy=2013 i lp=150</v>
      </c>
      <c r="E22" s="13" t="str">
        <f t="shared" si="1"/>
        <v>rokprognozy=2014 i lp=150</v>
      </c>
      <c r="F22" s="13" t="str">
        <f t="shared" si="1"/>
        <v>rokprognozy=2015 i lp=150</v>
      </c>
      <c r="G22" s="13" t="str">
        <f t="shared" si="1"/>
        <v>rokprognozy=2016 i lp=150</v>
      </c>
      <c r="H22" s="13" t="str">
        <f t="shared" si="1"/>
        <v>rokprognozy=2017 i lp=150</v>
      </c>
      <c r="I22" s="13" t="str">
        <f t="shared" si="1"/>
        <v>rokprognozy=2018 i lp=150</v>
      </c>
      <c r="J22" s="13" t="str">
        <f t="shared" si="1"/>
        <v>rokprognozy=2019 i lp=150</v>
      </c>
      <c r="K22" s="13" t="str">
        <f t="shared" si="1"/>
        <v>rokprognozy=2020 i lp=150</v>
      </c>
      <c r="L22" s="13" t="str">
        <f t="shared" si="1"/>
        <v>rokprognozy=2021 i lp=150</v>
      </c>
      <c r="M22" s="13" t="str">
        <f t="shared" si="1"/>
        <v>rokprognozy=2022 i lp=150</v>
      </c>
      <c r="N22" s="13" t="str">
        <f t="shared" si="1"/>
        <v>rokprognozy=2023 i lp=150</v>
      </c>
      <c r="O22" s="13" t="str">
        <f t="shared" si="1"/>
        <v>rokprognozy=2024 i lp=150</v>
      </c>
      <c r="P22" s="13" t="str">
        <f t="shared" si="1"/>
        <v>rokprognozy=2025 i lp=150</v>
      </c>
      <c r="Q22" s="13" t="str">
        <f t="shared" si="1"/>
        <v>rokprognozy=2026 i lp=150</v>
      </c>
      <c r="R22" s="13" t="str">
        <f t="shared" si="1"/>
        <v>rokprognozy=2027 i lp=150</v>
      </c>
      <c r="S22" s="13" t="str">
        <f t="shared" si="1"/>
        <v>rokprognozy=2028 i lp=150</v>
      </c>
      <c r="T22" s="13" t="str">
        <f aca="true" t="shared" si="3" ref="T22:AH37">+"rokprognozy="&amp;T$6&amp;" i lp="&amp;$A22</f>
        <v>rokprognozy=2029 i lp=150</v>
      </c>
      <c r="U22" s="13" t="str">
        <f t="shared" si="2"/>
        <v>rokprognozy=2030 i lp=150</v>
      </c>
      <c r="V22" s="13" t="str">
        <f t="shared" si="2"/>
        <v>rokprognozy=2031 i lp=150</v>
      </c>
      <c r="W22" s="13" t="str">
        <f t="shared" si="2"/>
        <v>rokprognozy=2032 i lp=150</v>
      </c>
      <c r="X22" s="13" t="str">
        <f t="shared" si="2"/>
        <v>rokprognozy=2033 i lp=150</v>
      </c>
      <c r="Y22" s="13" t="str">
        <f t="shared" si="2"/>
        <v>rokprognozy=2034 i lp=150</v>
      </c>
      <c r="Z22" s="13" t="str">
        <f t="shared" si="2"/>
        <v>rokprognozy=2035 i lp=150</v>
      </c>
      <c r="AA22" s="13" t="str">
        <f t="shared" si="2"/>
        <v>rokprognozy=2036 i lp=150</v>
      </c>
      <c r="AB22" s="13" t="str">
        <f t="shared" si="2"/>
        <v>rokprognozy=2037 i lp=150</v>
      </c>
      <c r="AC22" s="13" t="str">
        <f t="shared" si="2"/>
        <v>rokprognozy=2038 i lp=150</v>
      </c>
      <c r="AD22" s="13" t="str">
        <f t="shared" si="2"/>
        <v>rokprognozy=2039 i lp=150</v>
      </c>
      <c r="AE22" s="13" t="str">
        <f t="shared" si="2"/>
        <v>rokprognozy=2040 i lp=150</v>
      </c>
      <c r="AF22" s="13" t="str">
        <f t="shared" si="2"/>
        <v>rokprognozy=2041 i lp=150</v>
      </c>
      <c r="AG22" s="13" t="str">
        <f t="shared" si="2"/>
        <v>rokprognozy=2042 i lp=150</v>
      </c>
      <c r="AH22" s="13" t="str">
        <f t="shared" si="2"/>
        <v>rokprognozy=2043 i lp=150</v>
      </c>
    </row>
    <row r="23" spans="1:34" s="156" customFormat="1" ht="14.25">
      <c r="A23" s="72">
        <v>151</v>
      </c>
      <c r="B23" s="25" t="s">
        <v>252</v>
      </c>
      <c r="C23" s="13" t="s">
        <v>251</v>
      </c>
      <c r="D23" s="13" t="str">
        <f t="shared" si="0"/>
        <v>rokprognozy=2013 i lp=151</v>
      </c>
      <c r="E23" s="13" t="str">
        <f aca="true" t="shared" si="4" ref="E23:S23">+"rokprognozy="&amp;E$6&amp;" i lp="&amp;$A23</f>
        <v>rokprognozy=2014 i lp=151</v>
      </c>
      <c r="F23" s="13" t="str">
        <f t="shared" si="4"/>
        <v>rokprognozy=2015 i lp=151</v>
      </c>
      <c r="G23" s="13" t="str">
        <f t="shared" si="4"/>
        <v>rokprognozy=2016 i lp=151</v>
      </c>
      <c r="H23" s="13" t="str">
        <f t="shared" si="4"/>
        <v>rokprognozy=2017 i lp=151</v>
      </c>
      <c r="I23" s="13" t="str">
        <f t="shared" si="4"/>
        <v>rokprognozy=2018 i lp=151</v>
      </c>
      <c r="J23" s="13" t="str">
        <f t="shared" si="4"/>
        <v>rokprognozy=2019 i lp=151</v>
      </c>
      <c r="K23" s="13" t="str">
        <f t="shared" si="4"/>
        <v>rokprognozy=2020 i lp=151</v>
      </c>
      <c r="L23" s="13" t="str">
        <f t="shared" si="4"/>
        <v>rokprognozy=2021 i lp=151</v>
      </c>
      <c r="M23" s="13" t="str">
        <f t="shared" si="4"/>
        <v>rokprognozy=2022 i lp=151</v>
      </c>
      <c r="N23" s="13" t="str">
        <f t="shared" si="4"/>
        <v>rokprognozy=2023 i lp=151</v>
      </c>
      <c r="O23" s="13" t="str">
        <f t="shared" si="4"/>
        <v>rokprognozy=2024 i lp=151</v>
      </c>
      <c r="P23" s="13" t="str">
        <f t="shared" si="4"/>
        <v>rokprognozy=2025 i lp=151</v>
      </c>
      <c r="Q23" s="13" t="str">
        <f t="shared" si="4"/>
        <v>rokprognozy=2026 i lp=151</v>
      </c>
      <c r="R23" s="13" t="str">
        <f t="shared" si="4"/>
        <v>rokprognozy=2027 i lp=151</v>
      </c>
      <c r="S23" s="13" t="str">
        <f t="shared" si="4"/>
        <v>rokprognozy=2028 i lp=151</v>
      </c>
      <c r="T23" s="13" t="str">
        <f t="shared" si="3"/>
        <v>rokprognozy=2029 i lp=151</v>
      </c>
      <c r="U23" s="13" t="str">
        <f t="shared" si="3"/>
        <v>rokprognozy=2030 i lp=151</v>
      </c>
      <c r="V23" s="13" t="str">
        <f t="shared" si="3"/>
        <v>rokprognozy=2031 i lp=151</v>
      </c>
      <c r="W23" s="13" t="str">
        <f t="shared" si="3"/>
        <v>rokprognozy=2032 i lp=151</v>
      </c>
      <c r="X23" s="13" t="str">
        <f t="shared" si="3"/>
        <v>rokprognozy=2033 i lp=151</v>
      </c>
      <c r="Y23" s="13" t="str">
        <f t="shared" si="3"/>
        <v>rokprognozy=2034 i lp=151</v>
      </c>
      <c r="Z23" s="13" t="str">
        <f t="shared" si="3"/>
        <v>rokprognozy=2035 i lp=151</v>
      </c>
      <c r="AA23" s="13" t="str">
        <f t="shared" si="3"/>
        <v>rokprognozy=2036 i lp=151</v>
      </c>
      <c r="AB23" s="13" t="str">
        <f t="shared" si="3"/>
        <v>rokprognozy=2037 i lp=151</v>
      </c>
      <c r="AC23" s="13" t="str">
        <f t="shared" si="3"/>
        <v>rokprognozy=2038 i lp=151</v>
      </c>
      <c r="AD23" s="13" t="str">
        <f t="shared" si="3"/>
        <v>rokprognozy=2039 i lp=151</v>
      </c>
      <c r="AE23" s="13" t="str">
        <f t="shared" si="3"/>
        <v>rokprognozy=2040 i lp=151</v>
      </c>
      <c r="AF23" s="13" t="str">
        <f t="shared" si="3"/>
        <v>rokprognozy=2041 i lp=151</v>
      </c>
      <c r="AG23" s="13" t="str">
        <f t="shared" si="3"/>
        <v>rokprognozy=2042 i lp=151</v>
      </c>
      <c r="AH23" s="13" t="str">
        <f t="shared" si="3"/>
        <v>rokprognozy=2043 i lp=151</v>
      </c>
    </row>
    <row r="24" spans="1:34" ht="14.25">
      <c r="A24" s="72">
        <v>160</v>
      </c>
      <c r="B24" s="204" t="s">
        <v>328</v>
      </c>
      <c r="C24" s="13" t="s">
        <v>107</v>
      </c>
      <c r="D24" s="13" t="str">
        <f aca="true" t="shared" si="5" ref="D24:S39">+"rokprognozy="&amp;D$6&amp;" i lp="&amp;$A24</f>
        <v>rokprognozy=2013 i lp=160</v>
      </c>
      <c r="E24" s="13" t="str">
        <f t="shared" si="5"/>
        <v>rokprognozy=2014 i lp=160</v>
      </c>
      <c r="F24" s="13" t="str">
        <f t="shared" si="5"/>
        <v>rokprognozy=2015 i lp=160</v>
      </c>
      <c r="G24" s="13" t="str">
        <f t="shared" si="5"/>
        <v>rokprognozy=2016 i lp=160</v>
      </c>
      <c r="H24" s="13" t="str">
        <f t="shared" si="5"/>
        <v>rokprognozy=2017 i lp=160</v>
      </c>
      <c r="I24" s="13" t="str">
        <f t="shared" si="5"/>
        <v>rokprognozy=2018 i lp=160</v>
      </c>
      <c r="J24" s="13" t="str">
        <f t="shared" si="5"/>
        <v>rokprognozy=2019 i lp=160</v>
      </c>
      <c r="K24" s="13" t="str">
        <f t="shared" si="5"/>
        <v>rokprognozy=2020 i lp=160</v>
      </c>
      <c r="L24" s="13" t="str">
        <f t="shared" si="5"/>
        <v>rokprognozy=2021 i lp=160</v>
      </c>
      <c r="M24" s="13" t="str">
        <f t="shared" si="5"/>
        <v>rokprognozy=2022 i lp=160</v>
      </c>
      <c r="N24" s="13" t="str">
        <f t="shared" si="5"/>
        <v>rokprognozy=2023 i lp=160</v>
      </c>
      <c r="O24" s="13" t="str">
        <f t="shared" si="5"/>
        <v>rokprognozy=2024 i lp=160</v>
      </c>
      <c r="P24" s="13" t="str">
        <f t="shared" si="5"/>
        <v>rokprognozy=2025 i lp=160</v>
      </c>
      <c r="Q24" s="13" t="str">
        <f t="shared" si="5"/>
        <v>rokprognozy=2026 i lp=160</v>
      </c>
      <c r="R24" s="13" t="str">
        <f t="shared" si="5"/>
        <v>rokprognozy=2027 i lp=160</v>
      </c>
      <c r="S24" s="13" t="str">
        <f t="shared" si="5"/>
        <v>rokprognozy=2028 i lp=160</v>
      </c>
      <c r="T24" s="13" t="str">
        <f t="shared" si="3"/>
        <v>rokprognozy=2029 i lp=160</v>
      </c>
      <c r="U24" s="13" t="str">
        <f t="shared" si="3"/>
        <v>rokprognozy=2030 i lp=160</v>
      </c>
      <c r="V24" s="13" t="str">
        <f t="shared" si="3"/>
        <v>rokprognozy=2031 i lp=160</v>
      </c>
      <c r="W24" s="13" t="str">
        <f t="shared" si="3"/>
        <v>rokprognozy=2032 i lp=160</v>
      </c>
      <c r="X24" s="13" t="str">
        <f t="shared" si="3"/>
        <v>rokprognozy=2033 i lp=160</v>
      </c>
      <c r="Y24" s="13" t="str">
        <f t="shared" si="3"/>
        <v>rokprognozy=2034 i lp=160</v>
      </c>
      <c r="Z24" s="13" t="str">
        <f t="shared" si="3"/>
        <v>rokprognozy=2035 i lp=160</v>
      </c>
      <c r="AA24" s="13" t="str">
        <f t="shared" si="3"/>
        <v>rokprognozy=2036 i lp=160</v>
      </c>
      <c r="AB24" s="13" t="str">
        <f t="shared" si="3"/>
        <v>rokprognozy=2037 i lp=160</v>
      </c>
      <c r="AC24" s="13" t="str">
        <f t="shared" si="3"/>
        <v>rokprognozy=2038 i lp=160</v>
      </c>
      <c r="AD24" s="13" t="str">
        <f t="shared" si="3"/>
        <v>rokprognozy=2039 i lp=160</v>
      </c>
      <c r="AE24" s="13" t="str">
        <f t="shared" si="3"/>
        <v>rokprognozy=2040 i lp=160</v>
      </c>
      <c r="AF24" s="13" t="str">
        <f t="shared" si="3"/>
        <v>rokprognozy=2041 i lp=160</v>
      </c>
      <c r="AG24" s="13" t="str">
        <f t="shared" si="3"/>
        <v>rokprognozy=2042 i lp=160</v>
      </c>
      <c r="AH24" s="13" t="str">
        <f t="shared" si="3"/>
        <v>rokprognozy=2043 i lp=160</v>
      </c>
    </row>
    <row r="25" spans="1:34" ht="14.25">
      <c r="A25" s="72">
        <v>170</v>
      </c>
      <c r="B25" s="25" t="s">
        <v>253</v>
      </c>
      <c r="C25" s="13" t="s">
        <v>272</v>
      </c>
      <c r="D25" s="13" t="str">
        <f t="shared" si="5"/>
        <v>rokprognozy=2013 i lp=170</v>
      </c>
      <c r="E25" s="13" t="str">
        <f t="shared" si="5"/>
        <v>rokprognozy=2014 i lp=170</v>
      </c>
      <c r="F25" s="13" t="str">
        <f t="shared" si="5"/>
        <v>rokprognozy=2015 i lp=170</v>
      </c>
      <c r="G25" s="13" t="str">
        <f t="shared" si="5"/>
        <v>rokprognozy=2016 i lp=170</v>
      </c>
      <c r="H25" s="13" t="str">
        <f t="shared" si="5"/>
        <v>rokprognozy=2017 i lp=170</v>
      </c>
      <c r="I25" s="13" t="str">
        <f t="shared" si="5"/>
        <v>rokprognozy=2018 i lp=170</v>
      </c>
      <c r="J25" s="13" t="str">
        <f t="shared" si="5"/>
        <v>rokprognozy=2019 i lp=170</v>
      </c>
      <c r="K25" s="13" t="str">
        <f t="shared" si="5"/>
        <v>rokprognozy=2020 i lp=170</v>
      </c>
      <c r="L25" s="13" t="str">
        <f t="shared" si="5"/>
        <v>rokprognozy=2021 i lp=170</v>
      </c>
      <c r="M25" s="13" t="str">
        <f t="shared" si="5"/>
        <v>rokprognozy=2022 i lp=170</v>
      </c>
      <c r="N25" s="13" t="str">
        <f t="shared" si="5"/>
        <v>rokprognozy=2023 i lp=170</v>
      </c>
      <c r="O25" s="13" t="str">
        <f t="shared" si="5"/>
        <v>rokprognozy=2024 i lp=170</v>
      </c>
      <c r="P25" s="13" t="str">
        <f t="shared" si="5"/>
        <v>rokprognozy=2025 i lp=170</v>
      </c>
      <c r="Q25" s="13" t="str">
        <f t="shared" si="5"/>
        <v>rokprognozy=2026 i lp=170</v>
      </c>
      <c r="R25" s="13" t="str">
        <f t="shared" si="5"/>
        <v>rokprognozy=2027 i lp=170</v>
      </c>
      <c r="S25" s="13" t="str">
        <f t="shared" si="5"/>
        <v>rokprognozy=2028 i lp=170</v>
      </c>
      <c r="T25" s="13" t="str">
        <f t="shared" si="3"/>
        <v>rokprognozy=2029 i lp=170</v>
      </c>
      <c r="U25" s="13" t="str">
        <f t="shared" si="3"/>
        <v>rokprognozy=2030 i lp=170</v>
      </c>
      <c r="V25" s="13" t="str">
        <f t="shared" si="3"/>
        <v>rokprognozy=2031 i lp=170</v>
      </c>
      <c r="W25" s="13" t="str">
        <f t="shared" si="3"/>
        <v>rokprognozy=2032 i lp=170</v>
      </c>
      <c r="X25" s="13" t="str">
        <f t="shared" si="3"/>
        <v>rokprognozy=2033 i lp=170</v>
      </c>
      <c r="Y25" s="13" t="str">
        <f t="shared" si="3"/>
        <v>rokprognozy=2034 i lp=170</v>
      </c>
      <c r="Z25" s="13" t="str">
        <f t="shared" si="3"/>
        <v>rokprognozy=2035 i lp=170</v>
      </c>
      <c r="AA25" s="13" t="str">
        <f t="shared" si="3"/>
        <v>rokprognozy=2036 i lp=170</v>
      </c>
      <c r="AB25" s="13" t="str">
        <f t="shared" si="3"/>
        <v>rokprognozy=2037 i lp=170</v>
      </c>
      <c r="AC25" s="13" t="str">
        <f t="shared" si="3"/>
        <v>rokprognozy=2038 i lp=170</v>
      </c>
      <c r="AD25" s="13" t="str">
        <f t="shared" si="3"/>
        <v>rokprognozy=2039 i lp=170</v>
      </c>
      <c r="AE25" s="13" t="str">
        <f t="shared" si="3"/>
        <v>rokprognozy=2040 i lp=170</v>
      </c>
      <c r="AF25" s="13" t="str">
        <f t="shared" si="3"/>
        <v>rokprognozy=2041 i lp=170</v>
      </c>
      <c r="AG25" s="13" t="str">
        <f t="shared" si="3"/>
        <v>rokprognozy=2042 i lp=170</v>
      </c>
      <c r="AH25" s="13" t="str">
        <f t="shared" si="3"/>
        <v>rokprognozy=2043 i lp=170</v>
      </c>
    </row>
    <row r="26" spans="1:34" ht="14.25">
      <c r="A26" s="72">
        <v>171</v>
      </c>
      <c r="B26" s="25" t="s">
        <v>254</v>
      </c>
      <c r="C26" s="13" t="s">
        <v>108</v>
      </c>
      <c r="D26" s="13" t="str">
        <f t="shared" si="5"/>
        <v>rokprognozy=2013 i lp=171</v>
      </c>
      <c r="E26" s="13" t="str">
        <f t="shared" si="5"/>
        <v>rokprognozy=2014 i lp=171</v>
      </c>
      <c r="F26" s="13" t="str">
        <f t="shared" si="5"/>
        <v>rokprognozy=2015 i lp=171</v>
      </c>
      <c r="G26" s="13" t="str">
        <f t="shared" si="5"/>
        <v>rokprognozy=2016 i lp=171</v>
      </c>
      <c r="H26" s="13" t="str">
        <f t="shared" si="5"/>
        <v>rokprognozy=2017 i lp=171</v>
      </c>
      <c r="I26" s="13" t="str">
        <f t="shared" si="5"/>
        <v>rokprognozy=2018 i lp=171</v>
      </c>
      <c r="J26" s="13" t="str">
        <f t="shared" si="5"/>
        <v>rokprognozy=2019 i lp=171</v>
      </c>
      <c r="K26" s="13" t="str">
        <f t="shared" si="5"/>
        <v>rokprognozy=2020 i lp=171</v>
      </c>
      <c r="L26" s="13" t="str">
        <f t="shared" si="5"/>
        <v>rokprognozy=2021 i lp=171</v>
      </c>
      <c r="M26" s="13" t="str">
        <f t="shared" si="5"/>
        <v>rokprognozy=2022 i lp=171</v>
      </c>
      <c r="N26" s="13" t="str">
        <f t="shared" si="5"/>
        <v>rokprognozy=2023 i lp=171</v>
      </c>
      <c r="O26" s="13" t="str">
        <f t="shared" si="5"/>
        <v>rokprognozy=2024 i lp=171</v>
      </c>
      <c r="P26" s="13" t="str">
        <f t="shared" si="5"/>
        <v>rokprognozy=2025 i lp=171</v>
      </c>
      <c r="Q26" s="13" t="str">
        <f t="shared" si="5"/>
        <v>rokprognozy=2026 i lp=171</v>
      </c>
      <c r="R26" s="13" t="str">
        <f t="shared" si="5"/>
        <v>rokprognozy=2027 i lp=171</v>
      </c>
      <c r="S26" s="13" t="str">
        <f t="shared" si="5"/>
        <v>rokprognozy=2028 i lp=171</v>
      </c>
      <c r="T26" s="13" t="str">
        <f t="shared" si="3"/>
        <v>rokprognozy=2029 i lp=171</v>
      </c>
      <c r="U26" s="13" t="str">
        <f t="shared" si="3"/>
        <v>rokprognozy=2030 i lp=171</v>
      </c>
      <c r="V26" s="13" t="str">
        <f t="shared" si="3"/>
        <v>rokprognozy=2031 i lp=171</v>
      </c>
      <c r="W26" s="13" t="str">
        <f t="shared" si="3"/>
        <v>rokprognozy=2032 i lp=171</v>
      </c>
      <c r="X26" s="13" t="str">
        <f t="shared" si="3"/>
        <v>rokprognozy=2033 i lp=171</v>
      </c>
      <c r="Y26" s="13" t="str">
        <f t="shared" si="3"/>
        <v>rokprognozy=2034 i lp=171</v>
      </c>
      <c r="Z26" s="13" t="str">
        <f t="shared" si="3"/>
        <v>rokprognozy=2035 i lp=171</v>
      </c>
      <c r="AA26" s="13" t="str">
        <f t="shared" si="3"/>
        <v>rokprognozy=2036 i lp=171</v>
      </c>
      <c r="AB26" s="13" t="str">
        <f t="shared" si="3"/>
        <v>rokprognozy=2037 i lp=171</v>
      </c>
      <c r="AC26" s="13" t="str">
        <f t="shared" si="3"/>
        <v>rokprognozy=2038 i lp=171</v>
      </c>
      <c r="AD26" s="13" t="str">
        <f t="shared" si="3"/>
        <v>rokprognozy=2039 i lp=171</v>
      </c>
      <c r="AE26" s="13" t="str">
        <f t="shared" si="3"/>
        <v>rokprognozy=2040 i lp=171</v>
      </c>
      <c r="AF26" s="13" t="str">
        <f t="shared" si="3"/>
        <v>rokprognozy=2041 i lp=171</v>
      </c>
      <c r="AG26" s="13" t="str">
        <f t="shared" si="3"/>
        <v>rokprognozy=2042 i lp=171</v>
      </c>
      <c r="AH26" s="13" t="str">
        <f t="shared" si="3"/>
        <v>rokprognozy=2043 i lp=171</v>
      </c>
    </row>
    <row r="27" spans="1:34" s="156" customFormat="1" ht="14.25">
      <c r="A27" s="72">
        <v>173</v>
      </c>
      <c r="B27" s="25" t="s">
        <v>255</v>
      </c>
      <c r="C27" s="13" t="s">
        <v>273</v>
      </c>
      <c r="D27" s="13" t="str">
        <f t="shared" si="5"/>
        <v>rokprognozy=2013 i lp=173</v>
      </c>
      <c r="E27" s="13" t="str">
        <f t="shared" si="5"/>
        <v>rokprognozy=2014 i lp=173</v>
      </c>
      <c r="F27" s="13" t="str">
        <f t="shared" si="5"/>
        <v>rokprognozy=2015 i lp=173</v>
      </c>
      <c r="G27" s="13" t="str">
        <f t="shared" si="5"/>
        <v>rokprognozy=2016 i lp=173</v>
      </c>
      <c r="H27" s="13" t="str">
        <f t="shared" si="5"/>
        <v>rokprognozy=2017 i lp=173</v>
      </c>
      <c r="I27" s="13" t="str">
        <f t="shared" si="5"/>
        <v>rokprognozy=2018 i lp=173</v>
      </c>
      <c r="J27" s="13" t="str">
        <f t="shared" si="5"/>
        <v>rokprognozy=2019 i lp=173</v>
      </c>
      <c r="K27" s="13" t="str">
        <f t="shared" si="5"/>
        <v>rokprognozy=2020 i lp=173</v>
      </c>
      <c r="L27" s="13" t="str">
        <f t="shared" si="5"/>
        <v>rokprognozy=2021 i lp=173</v>
      </c>
      <c r="M27" s="13" t="str">
        <f t="shared" si="5"/>
        <v>rokprognozy=2022 i lp=173</v>
      </c>
      <c r="N27" s="13" t="str">
        <f t="shared" si="5"/>
        <v>rokprognozy=2023 i lp=173</v>
      </c>
      <c r="O27" s="13" t="str">
        <f t="shared" si="5"/>
        <v>rokprognozy=2024 i lp=173</v>
      </c>
      <c r="P27" s="13" t="str">
        <f t="shared" si="5"/>
        <v>rokprognozy=2025 i lp=173</v>
      </c>
      <c r="Q27" s="13" t="str">
        <f t="shared" si="5"/>
        <v>rokprognozy=2026 i lp=173</v>
      </c>
      <c r="R27" s="13" t="str">
        <f t="shared" si="5"/>
        <v>rokprognozy=2027 i lp=173</v>
      </c>
      <c r="S27" s="13" t="str">
        <f t="shared" si="5"/>
        <v>rokprognozy=2028 i lp=173</v>
      </c>
      <c r="T27" s="13" t="str">
        <f t="shared" si="3"/>
        <v>rokprognozy=2029 i lp=173</v>
      </c>
      <c r="U27" s="13" t="str">
        <f t="shared" si="3"/>
        <v>rokprognozy=2030 i lp=173</v>
      </c>
      <c r="V27" s="13" t="str">
        <f t="shared" si="3"/>
        <v>rokprognozy=2031 i lp=173</v>
      </c>
      <c r="W27" s="13" t="str">
        <f t="shared" si="3"/>
        <v>rokprognozy=2032 i lp=173</v>
      </c>
      <c r="X27" s="13" t="str">
        <f t="shared" si="3"/>
        <v>rokprognozy=2033 i lp=173</v>
      </c>
      <c r="Y27" s="13" t="str">
        <f t="shared" si="3"/>
        <v>rokprognozy=2034 i lp=173</v>
      </c>
      <c r="Z27" s="13" t="str">
        <f t="shared" si="3"/>
        <v>rokprognozy=2035 i lp=173</v>
      </c>
      <c r="AA27" s="13" t="str">
        <f t="shared" si="3"/>
        <v>rokprognozy=2036 i lp=173</v>
      </c>
      <c r="AB27" s="13" t="str">
        <f t="shared" si="3"/>
        <v>rokprognozy=2037 i lp=173</v>
      </c>
      <c r="AC27" s="13" t="str">
        <f t="shared" si="3"/>
        <v>rokprognozy=2038 i lp=173</v>
      </c>
      <c r="AD27" s="13" t="str">
        <f t="shared" si="3"/>
        <v>rokprognozy=2039 i lp=173</v>
      </c>
      <c r="AE27" s="13" t="str">
        <f t="shared" si="3"/>
        <v>rokprognozy=2040 i lp=173</v>
      </c>
      <c r="AF27" s="13" t="str">
        <f t="shared" si="3"/>
        <v>rokprognozy=2041 i lp=173</v>
      </c>
      <c r="AG27" s="13" t="str">
        <f t="shared" si="3"/>
        <v>rokprognozy=2042 i lp=173</v>
      </c>
      <c r="AH27" s="13" t="str">
        <f t="shared" si="3"/>
        <v>rokprognozy=2043 i lp=173</v>
      </c>
    </row>
    <row r="28" spans="1:34" s="156" customFormat="1" ht="14.25">
      <c r="A28" s="72">
        <v>175</v>
      </c>
      <c r="B28" s="25" t="s">
        <v>256</v>
      </c>
      <c r="C28" s="13" t="s">
        <v>108</v>
      </c>
      <c r="D28" s="13" t="str">
        <f t="shared" si="5"/>
        <v>rokprognozy=2013 i lp=175</v>
      </c>
      <c r="E28" s="13" t="str">
        <f t="shared" si="5"/>
        <v>rokprognozy=2014 i lp=175</v>
      </c>
      <c r="F28" s="13" t="str">
        <f t="shared" si="5"/>
        <v>rokprognozy=2015 i lp=175</v>
      </c>
      <c r="G28" s="13" t="str">
        <f t="shared" si="5"/>
        <v>rokprognozy=2016 i lp=175</v>
      </c>
      <c r="H28" s="13" t="str">
        <f t="shared" si="5"/>
        <v>rokprognozy=2017 i lp=175</v>
      </c>
      <c r="I28" s="13" t="str">
        <f t="shared" si="5"/>
        <v>rokprognozy=2018 i lp=175</v>
      </c>
      <c r="J28" s="13" t="str">
        <f t="shared" si="5"/>
        <v>rokprognozy=2019 i lp=175</v>
      </c>
      <c r="K28" s="13" t="str">
        <f t="shared" si="5"/>
        <v>rokprognozy=2020 i lp=175</v>
      </c>
      <c r="L28" s="13" t="str">
        <f t="shared" si="5"/>
        <v>rokprognozy=2021 i lp=175</v>
      </c>
      <c r="M28" s="13" t="str">
        <f t="shared" si="5"/>
        <v>rokprognozy=2022 i lp=175</v>
      </c>
      <c r="N28" s="13" t="str">
        <f t="shared" si="5"/>
        <v>rokprognozy=2023 i lp=175</v>
      </c>
      <c r="O28" s="13" t="str">
        <f t="shared" si="5"/>
        <v>rokprognozy=2024 i lp=175</v>
      </c>
      <c r="P28" s="13" t="str">
        <f t="shared" si="5"/>
        <v>rokprognozy=2025 i lp=175</v>
      </c>
      <c r="Q28" s="13" t="str">
        <f t="shared" si="5"/>
        <v>rokprognozy=2026 i lp=175</v>
      </c>
      <c r="R28" s="13" t="str">
        <f t="shared" si="5"/>
        <v>rokprognozy=2027 i lp=175</v>
      </c>
      <c r="S28" s="13" t="str">
        <f t="shared" si="5"/>
        <v>rokprognozy=2028 i lp=175</v>
      </c>
      <c r="T28" s="13" t="str">
        <f t="shared" si="3"/>
        <v>rokprognozy=2029 i lp=175</v>
      </c>
      <c r="U28" s="13" t="str">
        <f t="shared" si="3"/>
        <v>rokprognozy=2030 i lp=175</v>
      </c>
      <c r="V28" s="13" t="str">
        <f t="shared" si="3"/>
        <v>rokprognozy=2031 i lp=175</v>
      </c>
      <c r="W28" s="13" t="str">
        <f t="shared" si="3"/>
        <v>rokprognozy=2032 i lp=175</v>
      </c>
      <c r="X28" s="13" t="str">
        <f t="shared" si="3"/>
        <v>rokprognozy=2033 i lp=175</v>
      </c>
      <c r="Y28" s="13" t="str">
        <f t="shared" si="3"/>
        <v>rokprognozy=2034 i lp=175</v>
      </c>
      <c r="Z28" s="13" t="str">
        <f t="shared" si="3"/>
        <v>rokprognozy=2035 i lp=175</v>
      </c>
      <c r="AA28" s="13" t="str">
        <f t="shared" si="3"/>
        <v>rokprognozy=2036 i lp=175</v>
      </c>
      <c r="AB28" s="13" t="str">
        <f t="shared" si="3"/>
        <v>rokprognozy=2037 i lp=175</v>
      </c>
      <c r="AC28" s="13" t="str">
        <f t="shared" si="3"/>
        <v>rokprognozy=2038 i lp=175</v>
      </c>
      <c r="AD28" s="13" t="str">
        <f t="shared" si="3"/>
        <v>rokprognozy=2039 i lp=175</v>
      </c>
      <c r="AE28" s="13" t="str">
        <f t="shared" si="3"/>
        <v>rokprognozy=2040 i lp=175</v>
      </c>
      <c r="AF28" s="13" t="str">
        <f t="shared" si="3"/>
        <v>rokprognozy=2041 i lp=175</v>
      </c>
      <c r="AG28" s="13" t="str">
        <f t="shared" si="3"/>
        <v>rokprognozy=2042 i lp=175</v>
      </c>
      <c r="AH28" s="13" t="str">
        <f t="shared" si="3"/>
        <v>rokprognozy=2043 i lp=175</v>
      </c>
    </row>
    <row r="29" spans="1:34" ht="14.25">
      <c r="A29" s="72">
        <v>180</v>
      </c>
      <c r="B29" s="204" t="s">
        <v>329</v>
      </c>
      <c r="C29" s="13" t="s">
        <v>109</v>
      </c>
      <c r="D29" s="13" t="str">
        <f t="shared" si="5"/>
        <v>rokprognozy=2013 i lp=180</v>
      </c>
      <c r="E29" s="13" t="str">
        <f t="shared" si="5"/>
        <v>rokprognozy=2014 i lp=180</v>
      </c>
      <c r="F29" s="13" t="str">
        <f t="shared" si="5"/>
        <v>rokprognozy=2015 i lp=180</v>
      </c>
      <c r="G29" s="13" t="str">
        <f t="shared" si="5"/>
        <v>rokprognozy=2016 i lp=180</v>
      </c>
      <c r="H29" s="13" t="str">
        <f t="shared" si="5"/>
        <v>rokprognozy=2017 i lp=180</v>
      </c>
      <c r="I29" s="13" t="str">
        <f t="shared" si="5"/>
        <v>rokprognozy=2018 i lp=180</v>
      </c>
      <c r="J29" s="13" t="str">
        <f t="shared" si="5"/>
        <v>rokprognozy=2019 i lp=180</v>
      </c>
      <c r="K29" s="13" t="str">
        <f t="shared" si="5"/>
        <v>rokprognozy=2020 i lp=180</v>
      </c>
      <c r="L29" s="13" t="str">
        <f t="shared" si="5"/>
        <v>rokprognozy=2021 i lp=180</v>
      </c>
      <c r="M29" s="13" t="str">
        <f t="shared" si="5"/>
        <v>rokprognozy=2022 i lp=180</v>
      </c>
      <c r="N29" s="13" t="str">
        <f t="shared" si="5"/>
        <v>rokprognozy=2023 i lp=180</v>
      </c>
      <c r="O29" s="13" t="str">
        <f t="shared" si="5"/>
        <v>rokprognozy=2024 i lp=180</v>
      </c>
      <c r="P29" s="13" t="str">
        <f t="shared" si="5"/>
        <v>rokprognozy=2025 i lp=180</v>
      </c>
      <c r="Q29" s="13" t="str">
        <f t="shared" si="5"/>
        <v>rokprognozy=2026 i lp=180</v>
      </c>
      <c r="R29" s="13" t="str">
        <f t="shared" si="5"/>
        <v>rokprognozy=2027 i lp=180</v>
      </c>
      <c r="S29" s="13" t="str">
        <f t="shared" si="5"/>
        <v>rokprognozy=2028 i lp=180</v>
      </c>
      <c r="T29" s="13" t="str">
        <f t="shared" si="3"/>
        <v>rokprognozy=2029 i lp=180</v>
      </c>
      <c r="U29" s="13" t="str">
        <f t="shared" si="3"/>
        <v>rokprognozy=2030 i lp=180</v>
      </c>
      <c r="V29" s="13" t="str">
        <f t="shared" si="3"/>
        <v>rokprognozy=2031 i lp=180</v>
      </c>
      <c r="W29" s="13" t="str">
        <f t="shared" si="3"/>
        <v>rokprognozy=2032 i lp=180</v>
      </c>
      <c r="X29" s="13" t="str">
        <f t="shared" si="3"/>
        <v>rokprognozy=2033 i lp=180</v>
      </c>
      <c r="Y29" s="13" t="str">
        <f t="shared" si="3"/>
        <v>rokprognozy=2034 i lp=180</v>
      </c>
      <c r="Z29" s="13" t="str">
        <f t="shared" si="3"/>
        <v>rokprognozy=2035 i lp=180</v>
      </c>
      <c r="AA29" s="13" t="str">
        <f t="shared" si="3"/>
        <v>rokprognozy=2036 i lp=180</v>
      </c>
      <c r="AB29" s="13" t="str">
        <f t="shared" si="3"/>
        <v>rokprognozy=2037 i lp=180</v>
      </c>
      <c r="AC29" s="13" t="str">
        <f t="shared" si="3"/>
        <v>rokprognozy=2038 i lp=180</v>
      </c>
      <c r="AD29" s="13" t="str">
        <f t="shared" si="3"/>
        <v>rokprognozy=2039 i lp=180</v>
      </c>
      <c r="AE29" s="13" t="str">
        <f t="shared" si="3"/>
        <v>rokprognozy=2040 i lp=180</v>
      </c>
      <c r="AF29" s="13" t="str">
        <f t="shared" si="3"/>
        <v>rokprognozy=2041 i lp=180</v>
      </c>
      <c r="AG29" s="13" t="str">
        <f t="shared" si="3"/>
        <v>rokprognozy=2042 i lp=180</v>
      </c>
      <c r="AH29" s="13" t="str">
        <f t="shared" si="3"/>
        <v>rokprognozy=2043 i lp=180</v>
      </c>
    </row>
    <row r="30" spans="1:34" ht="14.25">
      <c r="A30" s="72">
        <v>185</v>
      </c>
      <c r="B30" s="25" t="s">
        <v>110</v>
      </c>
      <c r="C30" s="13" t="s">
        <v>108</v>
      </c>
      <c r="D30" s="13" t="str">
        <f t="shared" si="5"/>
        <v>rokprognozy=2013 i lp=185</v>
      </c>
      <c r="E30" s="13" t="str">
        <f t="shared" si="5"/>
        <v>rokprognozy=2014 i lp=185</v>
      </c>
      <c r="F30" s="13" t="str">
        <f t="shared" si="5"/>
        <v>rokprognozy=2015 i lp=185</v>
      </c>
      <c r="G30" s="13" t="str">
        <f t="shared" si="5"/>
        <v>rokprognozy=2016 i lp=185</v>
      </c>
      <c r="H30" s="13" t="str">
        <f t="shared" si="5"/>
        <v>rokprognozy=2017 i lp=185</v>
      </c>
      <c r="I30" s="13" t="str">
        <f t="shared" si="5"/>
        <v>rokprognozy=2018 i lp=185</v>
      </c>
      <c r="J30" s="13" t="str">
        <f t="shared" si="5"/>
        <v>rokprognozy=2019 i lp=185</v>
      </c>
      <c r="K30" s="13" t="str">
        <f t="shared" si="5"/>
        <v>rokprognozy=2020 i lp=185</v>
      </c>
      <c r="L30" s="13" t="str">
        <f t="shared" si="5"/>
        <v>rokprognozy=2021 i lp=185</v>
      </c>
      <c r="M30" s="13" t="str">
        <f t="shared" si="5"/>
        <v>rokprognozy=2022 i lp=185</v>
      </c>
      <c r="N30" s="13" t="str">
        <f t="shared" si="5"/>
        <v>rokprognozy=2023 i lp=185</v>
      </c>
      <c r="O30" s="13" t="str">
        <f t="shared" si="5"/>
        <v>rokprognozy=2024 i lp=185</v>
      </c>
      <c r="P30" s="13" t="str">
        <f t="shared" si="5"/>
        <v>rokprognozy=2025 i lp=185</v>
      </c>
      <c r="Q30" s="13" t="str">
        <f t="shared" si="5"/>
        <v>rokprognozy=2026 i lp=185</v>
      </c>
      <c r="R30" s="13" t="str">
        <f t="shared" si="5"/>
        <v>rokprognozy=2027 i lp=185</v>
      </c>
      <c r="S30" s="13" t="str">
        <f t="shared" si="5"/>
        <v>rokprognozy=2028 i lp=185</v>
      </c>
      <c r="T30" s="13" t="str">
        <f t="shared" si="3"/>
        <v>rokprognozy=2029 i lp=185</v>
      </c>
      <c r="U30" s="13" t="str">
        <f t="shared" si="3"/>
        <v>rokprognozy=2030 i lp=185</v>
      </c>
      <c r="V30" s="13" t="str">
        <f t="shared" si="3"/>
        <v>rokprognozy=2031 i lp=185</v>
      </c>
      <c r="W30" s="13" t="str">
        <f t="shared" si="3"/>
        <v>rokprognozy=2032 i lp=185</v>
      </c>
      <c r="X30" s="13" t="str">
        <f t="shared" si="3"/>
        <v>rokprognozy=2033 i lp=185</v>
      </c>
      <c r="Y30" s="13" t="str">
        <f t="shared" si="3"/>
        <v>rokprognozy=2034 i lp=185</v>
      </c>
      <c r="Z30" s="13" t="str">
        <f t="shared" si="3"/>
        <v>rokprognozy=2035 i lp=185</v>
      </c>
      <c r="AA30" s="13" t="str">
        <f t="shared" si="3"/>
        <v>rokprognozy=2036 i lp=185</v>
      </c>
      <c r="AB30" s="13" t="str">
        <f t="shared" si="3"/>
        <v>rokprognozy=2037 i lp=185</v>
      </c>
      <c r="AC30" s="13" t="str">
        <f t="shared" si="3"/>
        <v>rokprognozy=2038 i lp=185</v>
      </c>
      <c r="AD30" s="13" t="str">
        <f t="shared" si="3"/>
        <v>rokprognozy=2039 i lp=185</v>
      </c>
      <c r="AE30" s="13" t="str">
        <f t="shared" si="3"/>
        <v>rokprognozy=2040 i lp=185</v>
      </c>
      <c r="AF30" s="13" t="str">
        <f t="shared" si="3"/>
        <v>rokprognozy=2041 i lp=185</v>
      </c>
      <c r="AG30" s="13" t="str">
        <f t="shared" si="3"/>
        <v>rokprognozy=2042 i lp=185</v>
      </c>
      <c r="AH30" s="13" t="str">
        <f t="shared" si="3"/>
        <v>rokprognozy=2043 i lp=185</v>
      </c>
    </row>
    <row r="31" spans="1:34" ht="14.25">
      <c r="A31" s="72">
        <v>190</v>
      </c>
      <c r="B31" s="204" t="s">
        <v>330</v>
      </c>
      <c r="C31" s="13" t="s">
        <v>111</v>
      </c>
      <c r="D31" s="13" t="str">
        <f t="shared" si="5"/>
        <v>rokprognozy=2013 i lp=190</v>
      </c>
      <c r="E31" s="13" t="str">
        <f t="shared" si="5"/>
        <v>rokprognozy=2014 i lp=190</v>
      </c>
      <c r="F31" s="13" t="str">
        <f t="shared" si="5"/>
        <v>rokprognozy=2015 i lp=190</v>
      </c>
      <c r="G31" s="13" t="str">
        <f t="shared" si="5"/>
        <v>rokprognozy=2016 i lp=190</v>
      </c>
      <c r="H31" s="13" t="str">
        <f t="shared" si="5"/>
        <v>rokprognozy=2017 i lp=190</v>
      </c>
      <c r="I31" s="13" t="str">
        <f t="shared" si="5"/>
        <v>rokprognozy=2018 i lp=190</v>
      </c>
      <c r="J31" s="13" t="str">
        <f t="shared" si="5"/>
        <v>rokprognozy=2019 i lp=190</v>
      </c>
      <c r="K31" s="13" t="str">
        <f t="shared" si="5"/>
        <v>rokprognozy=2020 i lp=190</v>
      </c>
      <c r="L31" s="13" t="str">
        <f t="shared" si="5"/>
        <v>rokprognozy=2021 i lp=190</v>
      </c>
      <c r="M31" s="13" t="str">
        <f t="shared" si="5"/>
        <v>rokprognozy=2022 i lp=190</v>
      </c>
      <c r="N31" s="13" t="str">
        <f t="shared" si="5"/>
        <v>rokprognozy=2023 i lp=190</v>
      </c>
      <c r="O31" s="13" t="str">
        <f t="shared" si="5"/>
        <v>rokprognozy=2024 i lp=190</v>
      </c>
      <c r="P31" s="13" t="str">
        <f t="shared" si="5"/>
        <v>rokprognozy=2025 i lp=190</v>
      </c>
      <c r="Q31" s="13" t="str">
        <f t="shared" si="5"/>
        <v>rokprognozy=2026 i lp=190</v>
      </c>
      <c r="R31" s="13" t="str">
        <f t="shared" si="5"/>
        <v>rokprognozy=2027 i lp=190</v>
      </c>
      <c r="S31" s="13" t="str">
        <f t="shared" si="5"/>
        <v>rokprognozy=2028 i lp=190</v>
      </c>
      <c r="T31" s="13" t="str">
        <f t="shared" si="3"/>
        <v>rokprognozy=2029 i lp=190</v>
      </c>
      <c r="U31" s="13" t="str">
        <f t="shared" si="3"/>
        <v>rokprognozy=2030 i lp=190</v>
      </c>
      <c r="V31" s="13" t="str">
        <f t="shared" si="3"/>
        <v>rokprognozy=2031 i lp=190</v>
      </c>
      <c r="W31" s="13" t="str">
        <f t="shared" si="3"/>
        <v>rokprognozy=2032 i lp=190</v>
      </c>
      <c r="X31" s="13" t="str">
        <f t="shared" si="3"/>
        <v>rokprognozy=2033 i lp=190</v>
      </c>
      <c r="Y31" s="13" t="str">
        <f t="shared" si="3"/>
        <v>rokprognozy=2034 i lp=190</v>
      </c>
      <c r="Z31" s="13" t="str">
        <f t="shared" si="3"/>
        <v>rokprognozy=2035 i lp=190</v>
      </c>
      <c r="AA31" s="13" t="str">
        <f t="shared" si="3"/>
        <v>rokprognozy=2036 i lp=190</v>
      </c>
      <c r="AB31" s="13" t="str">
        <f t="shared" si="3"/>
        <v>rokprognozy=2037 i lp=190</v>
      </c>
      <c r="AC31" s="13" t="str">
        <f t="shared" si="3"/>
        <v>rokprognozy=2038 i lp=190</v>
      </c>
      <c r="AD31" s="13" t="str">
        <f t="shared" si="3"/>
        <v>rokprognozy=2039 i lp=190</v>
      </c>
      <c r="AE31" s="13" t="str">
        <f t="shared" si="3"/>
        <v>rokprognozy=2040 i lp=190</v>
      </c>
      <c r="AF31" s="13" t="str">
        <f t="shared" si="3"/>
        <v>rokprognozy=2041 i lp=190</v>
      </c>
      <c r="AG31" s="13" t="str">
        <f t="shared" si="3"/>
        <v>rokprognozy=2042 i lp=190</v>
      </c>
      <c r="AH31" s="13" t="str">
        <f t="shared" si="3"/>
        <v>rokprognozy=2043 i lp=190</v>
      </c>
    </row>
    <row r="32" spans="1:34" ht="14.25">
      <c r="A32" s="72">
        <v>200</v>
      </c>
      <c r="B32" s="204" t="s">
        <v>331</v>
      </c>
      <c r="C32" s="13" t="s">
        <v>11</v>
      </c>
      <c r="D32" s="13" t="str">
        <f t="shared" si="5"/>
        <v>rokprognozy=2013 i lp=200</v>
      </c>
      <c r="E32" s="13" t="str">
        <f t="shared" si="5"/>
        <v>rokprognozy=2014 i lp=200</v>
      </c>
      <c r="F32" s="13" t="str">
        <f t="shared" si="5"/>
        <v>rokprognozy=2015 i lp=200</v>
      </c>
      <c r="G32" s="13" t="str">
        <f t="shared" si="5"/>
        <v>rokprognozy=2016 i lp=200</v>
      </c>
      <c r="H32" s="13" t="str">
        <f t="shared" si="5"/>
        <v>rokprognozy=2017 i lp=200</v>
      </c>
      <c r="I32" s="13" t="str">
        <f t="shared" si="5"/>
        <v>rokprognozy=2018 i lp=200</v>
      </c>
      <c r="J32" s="13" t="str">
        <f t="shared" si="5"/>
        <v>rokprognozy=2019 i lp=200</v>
      </c>
      <c r="K32" s="13" t="str">
        <f t="shared" si="5"/>
        <v>rokprognozy=2020 i lp=200</v>
      </c>
      <c r="L32" s="13" t="str">
        <f t="shared" si="5"/>
        <v>rokprognozy=2021 i lp=200</v>
      </c>
      <c r="M32" s="13" t="str">
        <f t="shared" si="5"/>
        <v>rokprognozy=2022 i lp=200</v>
      </c>
      <c r="N32" s="13" t="str">
        <f t="shared" si="5"/>
        <v>rokprognozy=2023 i lp=200</v>
      </c>
      <c r="O32" s="13" t="str">
        <f t="shared" si="5"/>
        <v>rokprognozy=2024 i lp=200</v>
      </c>
      <c r="P32" s="13" t="str">
        <f t="shared" si="5"/>
        <v>rokprognozy=2025 i lp=200</v>
      </c>
      <c r="Q32" s="13" t="str">
        <f t="shared" si="5"/>
        <v>rokprognozy=2026 i lp=200</v>
      </c>
      <c r="R32" s="13" t="str">
        <f t="shared" si="5"/>
        <v>rokprognozy=2027 i lp=200</v>
      </c>
      <c r="S32" s="13" t="str">
        <f t="shared" si="5"/>
        <v>rokprognozy=2028 i lp=200</v>
      </c>
      <c r="T32" s="13" t="str">
        <f t="shared" si="3"/>
        <v>rokprognozy=2029 i lp=200</v>
      </c>
      <c r="U32" s="13" t="str">
        <f t="shared" si="3"/>
        <v>rokprognozy=2030 i lp=200</v>
      </c>
      <c r="V32" s="13" t="str">
        <f t="shared" si="3"/>
        <v>rokprognozy=2031 i lp=200</v>
      </c>
      <c r="W32" s="13" t="str">
        <f t="shared" si="3"/>
        <v>rokprognozy=2032 i lp=200</v>
      </c>
      <c r="X32" s="13" t="str">
        <f t="shared" si="3"/>
        <v>rokprognozy=2033 i lp=200</v>
      </c>
      <c r="Y32" s="13" t="str">
        <f t="shared" si="3"/>
        <v>rokprognozy=2034 i lp=200</v>
      </c>
      <c r="Z32" s="13" t="str">
        <f t="shared" si="3"/>
        <v>rokprognozy=2035 i lp=200</v>
      </c>
      <c r="AA32" s="13" t="str">
        <f t="shared" si="3"/>
        <v>rokprognozy=2036 i lp=200</v>
      </c>
      <c r="AB32" s="13" t="str">
        <f t="shared" si="3"/>
        <v>rokprognozy=2037 i lp=200</v>
      </c>
      <c r="AC32" s="13" t="str">
        <f t="shared" si="3"/>
        <v>rokprognozy=2038 i lp=200</v>
      </c>
      <c r="AD32" s="13" t="str">
        <f t="shared" si="3"/>
        <v>rokprognozy=2039 i lp=200</v>
      </c>
      <c r="AE32" s="13" t="str">
        <f t="shared" si="3"/>
        <v>rokprognozy=2040 i lp=200</v>
      </c>
      <c r="AF32" s="13" t="str">
        <f t="shared" si="3"/>
        <v>rokprognozy=2041 i lp=200</v>
      </c>
      <c r="AG32" s="13" t="str">
        <f t="shared" si="3"/>
        <v>rokprognozy=2042 i lp=200</v>
      </c>
      <c r="AH32" s="13" t="str">
        <f t="shared" si="3"/>
        <v>rokprognozy=2043 i lp=200</v>
      </c>
    </row>
    <row r="33" spans="1:34" ht="14.25">
      <c r="A33" s="72">
        <v>210</v>
      </c>
      <c r="B33" s="25" t="s">
        <v>112</v>
      </c>
      <c r="C33" s="13" t="s">
        <v>274</v>
      </c>
      <c r="D33" s="13" t="str">
        <f t="shared" si="5"/>
        <v>rokprognozy=2013 i lp=210</v>
      </c>
      <c r="E33" s="13" t="str">
        <f t="shared" si="5"/>
        <v>rokprognozy=2014 i lp=210</v>
      </c>
      <c r="F33" s="13" t="str">
        <f t="shared" si="5"/>
        <v>rokprognozy=2015 i lp=210</v>
      </c>
      <c r="G33" s="13" t="str">
        <f t="shared" si="5"/>
        <v>rokprognozy=2016 i lp=210</v>
      </c>
      <c r="H33" s="13" t="str">
        <f t="shared" si="5"/>
        <v>rokprognozy=2017 i lp=210</v>
      </c>
      <c r="I33" s="13" t="str">
        <f t="shared" si="5"/>
        <v>rokprognozy=2018 i lp=210</v>
      </c>
      <c r="J33" s="13" t="str">
        <f t="shared" si="5"/>
        <v>rokprognozy=2019 i lp=210</v>
      </c>
      <c r="K33" s="13" t="str">
        <f t="shared" si="5"/>
        <v>rokprognozy=2020 i lp=210</v>
      </c>
      <c r="L33" s="13" t="str">
        <f t="shared" si="5"/>
        <v>rokprognozy=2021 i lp=210</v>
      </c>
      <c r="M33" s="13" t="str">
        <f t="shared" si="5"/>
        <v>rokprognozy=2022 i lp=210</v>
      </c>
      <c r="N33" s="13" t="str">
        <f t="shared" si="5"/>
        <v>rokprognozy=2023 i lp=210</v>
      </c>
      <c r="O33" s="13" t="str">
        <f t="shared" si="5"/>
        <v>rokprognozy=2024 i lp=210</v>
      </c>
      <c r="P33" s="13" t="str">
        <f t="shared" si="5"/>
        <v>rokprognozy=2025 i lp=210</v>
      </c>
      <c r="Q33" s="13" t="str">
        <f t="shared" si="5"/>
        <v>rokprognozy=2026 i lp=210</v>
      </c>
      <c r="R33" s="13" t="str">
        <f t="shared" si="5"/>
        <v>rokprognozy=2027 i lp=210</v>
      </c>
      <c r="S33" s="13" t="str">
        <f t="shared" si="5"/>
        <v>rokprognozy=2028 i lp=210</v>
      </c>
      <c r="T33" s="13" t="str">
        <f t="shared" si="3"/>
        <v>rokprognozy=2029 i lp=210</v>
      </c>
      <c r="U33" s="13" t="str">
        <f t="shared" si="3"/>
        <v>rokprognozy=2030 i lp=210</v>
      </c>
      <c r="V33" s="13" t="str">
        <f t="shared" si="3"/>
        <v>rokprognozy=2031 i lp=210</v>
      </c>
      <c r="W33" s="13" t="str">
        <f t="shared" si="3"/>
        <v>rokprognozy=2032 i lp=210</v>
      </c>
      <c r="X33" s="13" t="str">
        <f t="shared" si="3"/>
        <v>rokprognozy=2033 i lp=210</v>
      </c>
      <c r="Y33" s="13" t="str">
        <f t="shared" si="3"/>
        <v>rokprognozy=2034 i lp=210</v>
      </c>
      <c r="Z33" s="13" t="str">
        <f t="shared" si="3"/>
        <v>rokprognozy=2035 i lp=210</v>
      </c>
      <c r="AA33" s="13" t="str">
        <f t="shared" si="3"/>
        <v>rokprognozy=2036 i lp=210</v>
      </c>
      <c r="AB33" s="13" t="str">
        <f t="shared" si="3"/>
        <v>rokprognozy=2037 i lp=210</v>
      </c>
      <c r="AC33" s="13" t="str">
        <f t="shared" si="3"/>
        <v>rokprognozy=2038 i lp=210</v>
      </c>
      <c r="AD33" s="13" t="str">
        <f t="shared" si="3"/>
        <v>rokprognozy=2039 i lp=210</v>
      </c>
      <c r="AE33" s="13" t="str">
        <f t="shared" si="3"/>
        <v>rokprognozy=2040 i lp=210</v>
      </c>
      <c r="AF33" s="13" t="str">
        <f t="shared" si="3"/>
        <v>rokprognozy=2041 i lp=210</v>
      </c>
      <c r="AG33" s="13" t="str">
        <f t="shared" si="3"/>
        <v>rokprognozy=2042 i lp=210</v>
      </c>
      <c r="AH33" s="13" t="str">
        <f t="shared" si="3"/>
        <v>rokprognozy=2043 i lp=210</v>
      </c>
    </row>
    <row r="34" spans="1:34" ht="14.25">
      <c r="A34" s="72">
        <v>220</v>
      </c>
      <c r="B34" s="25" t="s">
        <v>113</v>
      </c>
      <c r="C34" s="13" t="s">
        <v>114</v>
      </c>
      <c r="D34" s="13" t="str">
        <f t="shared" si="5"/>
        <v>rokprognozy=2013 i lp=220</v>
      </c>
      <c r="E34" s="13" t="str">
        <f t="shared" si="5"/>
        <v>rokprognozy=2014 i lp=220</v>
      </c>
      <c r="F34" s="13" t="str">
        <f t="shared" si="5"/>
        <v>rokprognozy=2015 i lp=220</v>
      </c>
      <c r="G34" s="13" t="str">
        <f t="shared" si="5"/>
        <v>rokprognozy=2016 i lp=220</v>
      </c>
      <c r="H34" s="13" t="str">
        <f t="shared" si="5"/>
        <v>rokprognozy=2017 i lp=220</v>
      </c>
      <c r="I34" s="13" t="str">
        <f t="shared" si="5"/>
        <v>rokprognozy=2018 i lp=220</v>
      </c>
      <c r="J34" s="13" t="str">
        <f t="shared" si="5"/>
        <v>rokprognozy=2019 i lp=220</v>
      </c>
      <c r="K34" s="13" t="str">
        <f t="shared" si="5"/>
        <v>rokprognozy=2020 i lp=220</v>
      </c>
      <c r="L34" s="13" t="str">
        <f t="shared" si="5"/>
        <v>rokprognozy=2021 i lp=220</v>
      </c>
      <c r="M34" s="13" t="str">
        <f t="shared" si="5"/>
        <v>rokprognozy=2022 i lp=220</v>
      </c>
      <c r="N34" s="13" t="str">
        <f t="shared" si="5"/>
        <v>rokprognozy=2023 i lp=220</v>
      </c>
      <c r="O34" s="13" t="str">
        <f t="shared" si="5"/>
        <v>rokprognozy=2024 i lp=220</v>
      </c>
      <c r="P34" s="13" t="str">
        <f t="shared" si="5"/>
        <v>rokprognozy=2025 i lp=220</v>
      </c>
      <c r="Q34" s="13" t="str">
        <f t="shared" si="5"/>
        <v>rokprognozy=2026 i lp=220</v>
      </c>
      <c r="R34" s="13" t="str">
        <f t="shared" si="5"/>
        <v>rokprognozy=2027 i lp=220</v>
      </c>
      <c r="S34" s="13" t="str">
        <f t="shared" si="5"/>
        <v>rokprognozy=2028 i lp=220</v>
      </c>
      <c r="T34" s="13" t="str">
        <f t="shared" si="3"/>
        <v>rokprognozy=2029 i lp=220</v>
      </c>
      <c r="U34" s="13" t="str">
        <f t="shared" si="3"/>
        <v>rokprognozy=2030 i lp=220</v>
      </c>
      <c r="V34" s="13" t="str">
        <f t="shared" si="3"/>
        <v>rokprognozy=2031 i lp=220</v>
      </c>
      <c r="W34" s="13" t="str">
        <f t="shared" si="3"/>
        <v>rokprognozy=2032 i lp=220</v>
      </c>
      <c r="X34" s="13" t="str">
        <f t="shared" si="3"/>
        <v>rokprognozy=2033 i lp=220</v>
      </c>
      <c r="Y34" s="13" t="str">
        <f t="shared" si="3"/>
        <v>rokprognozy=2034 i lp=220</v>
      </c>
      <c r="Z34" s="13" t="str">
        <f t="shared" si="3"/>
        <v>rokprognozy=2035 i lp=220</v>
      </c>
      <c r="AA34" s="13" t="str">
        <f t="shared" si="3"/>
        <v>rokprognozy=2036 i lp=220</v>
      </c>
      <c r="AB34" s="13" t="str">
        <f t="shared" si="3"/>
        <v>rokprognozy=2037 i lp=220</v>
      </c>
      <c r="AC34" s="13" t="str">
        <f t="shared" si="3"/>
        <v>rokprognozy=2038 i lp=220</v>
      </c>
      <c r="AD34" s="13" t="str">
        <f t="shared" si="3"/>
        <v>rokprognozy=2039 i lp=220</v>
      </c>
      <c r="AE34" s="13" t="str">
        <f t="shared" si="3"/>
        <v>rokprognozy=2040 i lp=220</v>
      </c>
      <c r="AF34" s="13" t="str">
        <f t="shared" si="3"/>
        <v>rokprognozy=2041 i lp=220</v>
      </c>
      <c r="AG34" s="13" t="str">
        <f t="shared" si="3"/>
        <v>rokprognozy=2042 i lp=220</v>
      </c>
      <c r="AH34" s="13" t="str">
        <f t="shared" si="3"/>
        <v>rokprognozy=2043 i lp=220</v>
      </c>
    </row>
    <row r="35" spans="1:34" ht="14.25">
      <c r="A35" s="72">
        <v>230</v>
      </c>
      <c r="B35" s="25" t="s">
        <v>115</v>
      </c>
      <c r="C35" s="13" t="s">
        <v>275</v>
      </c>
      <c r="D35" s="13" t="str">
        <f t="shared" si="5"/>
        <v>rokprognozy=2013 i lp=230</v>
      </c>
      <c r="E35" s="13" t="str">
        <f t="shared" si="5"/>
        <v>rokprognozy=2014 i lp=230</v>
      </c>
      <c r="F35" s="13" t="str">
        <f t="shared" si="5"/>
        <v>rokprognozy=2015 i lp=230</v>
      </c>
      <c r="G35" s="13" t="str">
        <f t="shared" si="5"/>
        <v>rokprognozy=2016 i lp=230</v>
      </c>
      <c r="H35" s="13" t="str">
        <f t="shared" si="5"/>
        <v>rokprognozy=2017 i lp=230</v>
      </c>
      <c r="I35" s="13" t="str">
        <f t="shared" si="5"/>
        <v>rokprognozy=2018 i lp=230</v>
      </c>
      <c r="J35" s="13" t="str">
        <f t="shared" si="5"/>
        <v>rokprognozy=2019 i lp=230</v>
      </c>
      <c r="K35" s="13" t="str">
        <f t="shared" si="5"/>
        <v>rokprognozy=2020 i lp=230</v>
      </c>
      <c r="L35" s="13" t="str">
        <f t="shared" si="5"/>
        <v>rokprognozy=2021 i lp=230</v>
      </c>
      <c r="M35" s="13" t="str">
        <f t="shared" si="5"/>
        <v>rokprognozy=2022 i lp=230</v>
      </c>
      <c r="N35" s="13" t="str">
        <f t="shared" si="5"/>
        <v>rokprognozy=2023 i lp=230</v>
      </c>
      <c r="O35" s="13" t="str">
        <f t="shared" si="5"/>
        <v>rokprognozy=2024 i lp=230</v>
      </c>
      <c r="P35" s="13" t="str">
        <f t="shared" si="5"/>
        <v>rokprognozy=2025 i lp=230</v>
      </c>
      <c r="Q35" s="13" t="str">
        <f t="shared" si="5"/>
        <v>rokprognozy=2026 i lp=230</v>
      </c>
      <c r="R35" s="13" t="str">
        <f t="shared" si="5"/>
        <v>rokprognozy=2027 i lp=230</v>
      </c>
      <c r="S35" s="13" t="str">
        <f t="shared" si="5"/>
        <v>rokprognozy=2028 i lp=230</v>
      </c>
      <c r="T35" s="13" t="str">
        <f t="shared" si="3"/>
        <v>rokprognozy=2029 i lp=230</v>
      </c>
      <c r="U35" s="13" t="str">
        <f t="shared" si="3"/>
        <v>rokprognozy=2030 i lp=230</v>
      </c>
      <c r="V35" s="13" t="str">
        <f t="shared" si="3"/>
        <v>rokprognozy=2031 i lp=230</v>
      </c>
      <c r="W35" s="13" t="str">
        <f t="shared" si="3"/>
        <v>rokprognozy=2032 i lp=230</v>
      </c>
      <c r="X35" s="13" t="str">
        <f t="shared" si="3"/>
        <v>rokprognozy=2033 i lp=230</v>
      </c>
      <c r="Y35" s="13" t="str">
        <f t="shared" si="3"/>
        <v>rokprognozy=2034 i lp=230</v>
      </c>
      <c r="Z35" s="13" t="str">
        <f t="shared" si="3"/>
        <v>rokprognozy=2035 i lp=230</v>
      </c>
      <c r="AA35" s="13" t="str">
        <f t="shared" si="3"/>
        <v>rokprognozy=2036 i lp=230</v>
      </c>
      <c r="AB35" s="13" t="str">
        <f t="shared" si="3"/>
        <v>rokprognozy=2037 i lp=230</v>
      </c>
      <c r="AC35" s="13" t="str">
        <f t="shared" si="3"/>
        <v>rokprognozy=2038 i lp=230</v>
      </c>
      <c r="AD35" s="13" t="str">
        <f t="shared" si="3"/>
        <v>rokprognozy=2039 i lp=230</v>
      </c>
      <c r="AE35" s="13" t="str">
        <f t="shared" si="3"/>
        <v>rokprognozy=2040 i lp=230</v>
      </c>
      <c r="AF35" s="13" t="str">
        <f t="shared" si="3"/>
        <v>rokprognozy=2041 i lp=230</v>
      </c>
      <c r="AG35" s="13" t="str">
        <f t="shared" si="3"/>
        <v>rokprognozy=2042 i lp=230</v>
      </c>
      <c r="AH35" s="13" t="str">
        <f t="shared" si="3"/>
        <v>rokprognozy=2043 i lp=230</v>
      </c>
    </row>
    <row r="36" spans="1:34" ht="14.25">
      <c r="A36" s="72">
        <v>240</v>
      </c>
      <c r="B36" s="25" t="s">
        <v>116</v>
      </c>
      <c r="C36" s="13" t="s">
        <v>276</v>
      </c>
      <c r="D36" s="13" t="str">
        <f t="shared" si="5"/>
        <v>rokprognozy=2013 i lp=240</v>
      </c>
      <c r="E36" s="13" t="str">
        <f t="shared" si="5"/>
        <v>rokprognozy=2014 i lp=240</v>
      </c>
      <c r="F36" s="13" t="str">
        <f t="shared" si="5"/>
        <v>rokprognozy=2015 i lp=240</v>
      </c>
      <c r="G36" s="13" t="str">
        <f t="shared" si="5"/>
        <v>rokprognozy=2016 i lp=240</v>
      </c>
      <c r="H36" s="13" t="str">
        <f t="shared" si="5"/>
        <v>rokprognozy=2017 i lp=240</v>
      </c>
      <c r="I36" s="13" t="str">
        <f t="shared" si="5"/>
        <v>rokprognozy=2018 i lp=240</v>
      </c>
      <c r="J36" s="13" t="str">
        <f t="shared" si="5"/>
        <v>rokprognozy=2019 i lp=240</v>
      </c>
      <c r="K36" s="13" t="str">
        <f t="shared" si="5"/>
        <v>rokprognozy=2020 i lp=240</v>
      </c>
      <c r="L36" s="13" t="str">
        <f t="shared" si="5"/>
        <v>rokprognozy=2021 i lp=240</v>
      </c>
      <c r="M36" s="13" t="str">
        <f t="shared" si="5"/>
        <v>rokprognozy=2022 i lp=240</v>
      </c>
      <c r="N36" s="13" t="str">
        <f t="shared" si="5"/>
        <v>rokprognozy=2023 i lp=240</v>
      </c>
      <c r="O36" s="13" t="str">
        <f t="shared" si="5"/>
        <v>rokprognozy=2024 i lp=240</v>
      </c>
      <c r="P36" s="13" t="str">
        <f t="shared" si="5"/>
        <v>rokprognozy=2025 i lp=240</v>
      </c>
      <c r="Q36" s="13" t="str">
        <f t="shared" si="5"/>
        <v>rokprognozy=2026 i lp=240</v>
      </c>
      <c r="R36" s="13" t="str">
        <f t="shared" si="5"/>
        <v>rokprognozy=2027 i lp=240</v>
      </c>
      <c r="S36" s="13" t="str">
        <f t="shared" si="5"/>
        <v>rokprognozy=2028 i lp=240</v>
      </c>
      <c r="T36" s="13" t="str">
        <f t="shared" si="3"/>
        <v>rokprognozy=2029 i lp=240</v>
      </c>
      <c r="U36" s="13" t="str">
        <f t="shared" si="3"/>
        <v>rokprognozy=2030 i lp=240</v>
      </c>
      <c r="V36" s="13" t="str">
        <f t="shared" si="3"/>
        <v>rokprognozy=2031 i lp=240</v>
      </c>
      <c r="W36" s="13" t="str">
        <f t="shared" si="3"/>
        <v>rokprognozy=2032 i lp=240</v>
      </c>
      <c r="X36" s="13" t="str">
        <f t="shared" si="3"/>
        <v>rokprognozy=2033 i lp=240</v>
      </c>
      <c r="Y36" s="13" t="str">
        <f t="shared" si="3"/>
        <v>rokprognozy=2034 i lp=240</v>
      </c>
      <c r="Z36" s="13" t="str">
        <f t="shared" si="3"/>
        <v>rokprognozy=2035 i lp=240</v>
      </c>
      <c r="AA36" s="13" t="str">
        <f t="shared" si="3"/>
        <v>rokprognozy=2036 i lp=240</v>
      </c>
      <c r="AB36" s="13" t="str">
        <f t="shared" si="3"/>
        <v>rokprognozy=2037 i lp=240</v>
      </c>
      <c r="AC36" s="13" t="str">
        <f t="shared" si="3"/>
        <v>rokprognozy=2038 i lp=240</v>
      </c>
      <c r="AD36" s="13" t="str">
        <f t="shared" si="3"/>
        <v>rokprognozy=2039 i lp=240</v>
      </c>
      <c r="AE36" s="13" t="str">
        <f t="shared" si="3"/>
        <v>rokprognozy=2040 i lp=240</v>
      </c>
      <c r="AF36" s="13" t="str">
        <f t="shared" si="3"/>
        <v>rokprognozy=2041 i lp=240</v>
      </c>
      <c r="AG36" s="13" t="str">
        <f t="shared" si="3"/>
        <v>rokprognozy=2042 i lp=240</v>
      </c>
      <c r="AH36" s="13" t="str">
        <f t="shared" si="3"/>
        <v>rokprognozy=2043 i lp=240</v>
      </c>
    </row>
    <row r="37" spans="1:34" ht="14.25">
      <c r="A37" s="72">
        <v>250</v>
      </c>
      <c r="B37" s="204" t="s">
        <v>332</v>
      </c>
      <c r="C37" s="13" t="s">
        <v>117</v>
      </c>
      <c r="D37" s="13" t="str">
        <f t="shared" si="5"/>
        <v>rokprognozy=2013 i lp=250</v>
      </c>
      <c r="E37" s="13" t="str">
        <f t="shared" si="5"/>
        <v>rokprognozy=2014 i lp=250</v>
      </c>
      <c r="F37" s="13" t="str">
        <f t="shared" si="5"/>
        <v>rokprognozy=2015 i lp=250</v>
      </c>
      <c r="G37" s="13" t="str">
        <f t="shared" si="5"/>
        <v>rokprognozy=2016 i lp=250</v>
      </c>
      <c r="H37" s="13" t="str">
        <f t="shared" si="5"/>
        <v>rokprognozy=2017 i lp=250</v>
      </c>
      <c r="I37" s="13" t="str">
        <f t="shared" si="5"/>
        <v>rokprognozy=2018 i lp=250</v>
      </c>
      <c r="J37" s="13" t="str">
        <f t="shared" si="5"/>
        <v>rokprognozy=2019 i lp=250</v>
      </c>
      <c r="K37" s="13" t="str">
        <f t="shared" si="5"/>
        <v>rokprognozy=2020 i lp=250</v>
      </c>
      <c r="L37" s="13" t="str">
        <f t="shared" si="5"/>
        <v>rokprognozy=2021 i lp=250</v>
      </c>
      <c r="M37" s="13" t="str">
        <f t="shared" si="5"/>
        <v>rokprognozy=2022 i lp=250</v>
      </c>
      <c r="N37" s="13" t="str">
        <f t="shared" si="5"/>
        <v>rokprognozy=2023 i lp=250</v>
      </c>
      <c r="O37" s="13" t="str">
        <f t="shared" si="5"/>
        <v>rokprognozy=2024 i lp=250</v>
      </c>
      <c r="P37" s="13" t="str">
        <f t="shared" si="5"/>
        <v>rokprognozy=2025 i lp=250</v>
      </c>
      <c r="Q37" s="13" t="str">
        <f t="shared" si="5"/>
        <v>rokprognozy=2026 i lp=250</v>
      </c>
      <c r="R37" s="13" t="str">
        <f t="shared" si="5"/>
        <v>rokprognozy=2027 i lp=250</v>
      </c>
      <c r="S37" s="13" t="str">
        <f t="shared" si="5"/>
        <v>rokprognozy=2028 i lp=250</v>
      </c>
      <c r="T37" s="13" t="str">
        <f t="shared" si="3"/>
        <v>rokprognozy=2029 i lp=250</v>
      </c>
      <c r="U37" s="13" t="str">
        <f t="shared" si="3"/>
        <v>rokprognozy=2030 i lp=250</v>
      </c>
      <c r="V37" s="13" t="str">
        <f t="shared" si="3"/>
        <v>rokprognozy=2031 i lp=250</v>
      </c>
      <c r="W37" s="13" t="str">
        <f t="shared" si="3"/>
        <v>rokprognozy=2032 i lp=250</v>
      </c>
      <c r="X37" s="13" t="str">
        <f t="shared" si="3"/>
        <v>rokprognozy=2033 i lp=250</v>
      </c>
      <c r="Y37" s="13" t="str">
        <f t="shared" si="3"/>
        <v>rokprognozy=2034 i lp=250</v>
      </c>
      <c r="Z37" s="13" t="str">
        <f t="shared" si="3"/>
        <v>rokprognozy=2035 i lp=250</v>
      </c>
      <c r="AA37" s="13" t="str">
        <f t="shared" si="3"/>
        <v>rokprognozy=2036 i lp=250</v>
      </c>
      <c r="AB37" s="13" t="str">
        <f t="shared" si="3"/>
        <v>rokprognozy=2037 i lp=250</v>
      </c>
      <c r="AC37" s="13" t="str">
        <f t="shared" si="3"/>
        <v>rokprognozy=2038 i lp=250</v>
      </c>
      <c r="AD37" s="13" t="str">
        <f t="shared" si="3"/>
        <v>rokprognozy=2039 i lp=250</v>
      </c>
      <c r="AE37" s="13" t="str">
        <f t="shared" si="3"/>
        <v>rokprognozy=2040 i lp=250</v>
      </c>
      <c r="AF37" s="13" t="str">
        <f t="shared" si="3"/>
        <v>rokprognozy=2041 i lp=250</v>
      </c>
      <c r="AG37" s="13" t="str">
        <f t="shared" si="3"/>
        <v>rokprognozy=2042 i lp=250</v>
      </c>
      <c r="AH37" s="13" t="str">
        <f t="shared" si="3"/>
        <v>rokprognozy=2043 i lp=250</v>
      </c>
    </row>
    <row r="38" spans="1:34" ht="14.25">
      <c r="A38" s="72">
        <v>260</v>
      </c>
      <c r="B38" s="204" t="s">
        <v>333</v>
      </c>
      <c r="C38" s="13" t="s">
        <v>118</v>
      </c>
      <c r="D38" s="13" t="str">
        <f t="shared" si="5"/>
        <v>rokprognozy=2013 i lp=260</v>
      </c>
      <c r="E38" s="13" t="str">
        <f t="shared" si="5"/>
        <v>rokprognozy=2014 i lp=260</v>
      </c>
      <c r="F38" s="13" t="str">
        <f t="shared" si="5"/>
        <v>rokprognozy=2015 i lp=260</v>
      </c>
      <c r="G38" s="13" t="str">
        <f t="shared" si="5"/>
        <v>rokprognozy=2016 i lp=260</v>
      </c>
      <c r="H38" s="13" t="str">
        <f t="shared" si="5"/>
        <v>rokprognozy=2017 i lp=260</v>
      </c>
      <c r="I38" s="13" t="str">
        <f t="shared" si="5"/>
        <v>rokprognozy=2018 i lp=260</v>
      </c>
      <c r="J38" s="13" t="str">
        <f t="shared" si="5"/>
        <v>rokprognozy=2019 i lp=260</v>
      </c>
      <c r="K38" s="13" t="str">
        <f t="shared" si="5"/>
        <v>rokprognozy=2020 i lp=260</v>
      </c>
      <c r="L38" s="13" t="str">
        <f t="shared" si="5"/>
        <v>rokprognozy=2021 i lp=260</v>
      </c>
      <c r="M38" s="13" t="str">
        <f t="shared" si="5"/>
        <v>rokprognozy=2022 i lp=260</v>
      </c>
      <c r="N38" s="13" t="str">
        <f t="shared" si="5"/>
        <v>rokprognozy=2023 i lp=260</v>
      </c>
      <c r="O38" s="13" t="str">
        <f t="shared" si="5"/>
        <v>rokprognozy=2024 i lp=260</v>
      </c>
      <c r="P38" s="13" t="str">
        <f t="shared" si="5"/>
        <v>rokprognozy=2025 i lp=260</v>
      </c>
      <c r="Q38" s="13" t="str">
        <f t="shared" si="5"/>
        <v>rokprognozy=2026 i lp=260</v>
      </c>
      <c r="R38" s="13" t="str">
        <f t="shared" si="5"/>
        <v>rokprognozy=2027 i lp=260</v>
      </c>
      <c r="S38" s="13" t="str">
        <f t="shared" si="5"/>
        <v>rokprognozy=2028 i lp=260</v>
      </c>
      <c r="T38" s="13" t="str">
        <f aca="true" t="shared" si="6" ref="T38:AH53">+"rokprognozy="&amp;T$6&amp;" i lp="&amp;$A38</f>
        <v>rokprognozy=2029 i lp=260</v>
      </c>
      <c r="U38" s="13" t="str">
        <f t="shared" si="6"/>
        <v>rokprognozy=2030 i lp=260</v>
      </c>
      <c r="V38" s="13" t="str">
        <f t="shared" si="6"/>
        <v>rokprognozy=2031 i lp=260</v>
      </c>
      <c r="W38" s="13" t="str">
        <f t="shared" si="6"/>
        <v>rokprognozy=2032 i lp=260</v>
      </c>
      <c r="X38" s="13" t="str">
        <f t="shared" si="6"/>
        <v>rokprognozy=2033 i lp=260</v>
      </c>
      <c r="Y38" s="13" t="str">
        <f t="shared" si="6"/>
        <v>rokprognozy=2034 i lp=260</v>
      </c>
      <c r="Z38" s="13" t="str">
        <f t="shared" si="6"/>
        <v>rokprognozy=2035 i lp=260</v>
      </c>
      <c r="AA38" s="13" t="str">
        <f t="shared" si="6"/>
        <v>rokprognozy=2036 i lp=260</v>
      </c>
      <c r="AB38" s="13" t="str">
        <f t="shared" si="6"/>
        <v>rokprognozy=2037 i lp=260</v>
      </c>
      <c r="AC38" s="13" t="str">
        <f t="shared" si="6"/>
        <v>rokprognozy=2038 i lp=260</v>
      </c>
      <c r="AD38" s="13" t="str">
        <f t="shared" si="6"/>
        <v>rokprognozy=2039 i lp=260</v>
      </c>
      <c r="AE38" s="13" t="str">
        <f t="shared" si="6"/>
        <v>rokprognozy=2040 i lp=260</v>
      </c>
      <c r="AF38" s="13" t="str">
        <f t="shared" si="6"/>
        <v>rokprognozy=2041 i lp=260</v>
      </c>
      <c r="AG38" s="13" t="str">
        <f t="shared" si="6"/>
        <v>rokprognozy=2042 i lp=260</v>
      </c>
      <c r="AH38" s="13" t="str">
        <f t="shared" si="6"/>
        <v>rokprognozy=2043 i lp=260</v>
      </c>
    </row>
    <row r="39" spans="1:34" ht="14.25">
      <c r="A39" s="72">
        <v>270</v>
      </c>
      <c r="B39" s="204" t="s">
        <v>334</v>
      </c>
      <c r="C39" s="13" t="s">
        <v>17</v>
      </c>
      <c r="D39" s="13" t="str">
        <f t="shared" si="5"/>
        <v>rokprognozy=2013 i lp=270</v>
      </c>
      <c r="E39" s="13" t="str">
        <f t="shared" si="5"/>
        <v>rokprognozy=2014 i lp=270</v>
      </c>
      <c r="F39" s="13" t="str">
        <f t="shared" si="5"/>
        <v>rokprognozy=2015 i lp=270</v>
      </c>
      <c r="G39" s="13" t="str">
        <f t="shared" si="5"/>
        <v>rokprognozy=2016 i lp=270</v>
      </c>
      <c r="H39" s="13" t="str">
        <f t="shared" si="5"/>
        <v>rokprognozy=2017 i lp=270</v>
      </c>
      <c r="I39" s="13" t="str">
        <f t="shared" si="5"/>
        <v>rokprognozy=2018 i lp=270</v>
      </c>
      <c r="J39" s="13" t="str">
        <f t="shared" si="5"/>
        <v>rokprognozy=2019 i lp=270</v>
      </c>
      <c r="K39" s="13" t="str">
        <f t="shared" si="5"/>
        <v>rokprognozy=2020 i lp=270</v>
      </c>
      <c r="L39" s="13" t="str">
        <f t="shared" si="5"/>
        <v>rokprognozy=2021 i lp=270</v>
      </c>
      <c r="M39" s="13" t="str">
        <f t="shared" si="5"/>
        <v>rokprognozy=2022 i lp=270</v>
      </c>
      <c r="N39" s="13" t="str">
        <f t="shared" si="5"/>
        <v>rokprognozy=2023 i lp=270</v>
      </c>
      <c r="O39" s="13" t="str">
        <f t="shared" si="5"/>
        <v>rokprognozy=2024 i lp=270</v>
      </c>
      <c r="P39" s="13" t="str">
        <f t="shared" si="5"/>
        <v>rokprognozy=2025 i lp=270</v>
      </c>
      <c r="Q39" s="13" t="str">
        <f t="shared" si="5"/>
        <v>rokprognozy=2026 i lp=270</v>
      </c>
      <c r="R39" s="13" t="str">
        <f t="shared" si="5"/>
        <v>rokprognozy=2027 i lp=270</v>
      </c>
      <c r="S39" s="13" t="str">
        <f aca="true" t="shared" si="7" ref="S39:S54">+"rokprognozy="&amp;S$6&amp;" i lp="&amp;$A39</f>
        <v>rokprognozy=2028 i lp=270</v>
      </c>
      <c r="T39" s="13" t="str">
        <f t="shared" si="6"/>
        <v>rokprognozy=2029 i lp=270</v>
      </c>
      <c r="U39" s="13" t="str">
        <f t="shared" si="6"/>
        <v>rokprognozy=2030 i lp=270</v>
      </c>
      <c r="V39" s="13" t="str">
        <f t="shared" si="6"/>
        <v>rokprognozy=2031 i lp=270</v>
      </c>
      <c r="W39" s="13" t="str">
        <f t="shared" si="6"/>
        <v>rokprognozy=2032 i lp=270</v>
      </c>
      <c r="X39" s="13" t="str">
        <f t="shared" si="6"/>
        <v>rokprognozy=2033 i lp=270</v>
      </c>
      <c r="Y39" s="13" t="str">
        <f t="shared" si="6"/>
        <v>rokprognozy=2034 i lp=270</v>
      </c>
      <c r="Z39" s="13" t="str">
        <f t="shared" si="6"/>
        <v>rokprognozy=2035 i lp=270</v>
      </c>
      <c r="AA39" s="13" t="str">
        <f t="shared" si="6"/>
        <v>rokprognozy=2036 i lp=270</v>
      </c>
      <c r="AB39" s="13" t="str">
        <f t="shared" si="6"/>
        <v>rokprognozy=2037 i lp=270</v>
      </c>
      <c r="AC39" s="13" t="str">
        <f t="shared" si="6"/>
        <v>rokprognozy=2038 i lp=270</v>
      </c>
      <c r="AD39" s="13" t="str">
        <f t="shared" si="6"/>
        <v>rokprognozy=2039 i lp=270</v>
      </c>
      <c r="AE39" s="13" t="str">
        <f t="shared" si="6"/>
        <v>rokprognozy=2040 i lp=270</v>
      </c>
      <c r="AF39" s="13" t="str">
        <f t="shared" si="6"/>
        <v>rokprognozy=2041 i lp=270</v>
      </c>
      <c r="AG39" s="13" t="str">
        <f t="shared" si="6"/>
        <v>rokprognozy=2042 i lp=270</v>
      </c>
      <c r="AH39" s="13" t="str">
        <f t="shared" si="6"/>
        <v>rokprognozy=2043 i lp=270</v>
      </c>
    </row>
    <row r="40" spans="1:34" ht="14.25">
      <c r="A40" s="72">
        <v>280</v>
      </c>
      <c r="B40" s="25" t="s">
        <v>119</v>
      </c>
      <c r="C40" s="13" t="s">
        <v>120</v>
      </c>
      <c r="D40" s="13" t="str">
        <f aca="true" t="shared" si="8" ref="D40:S55">+"rokprognozy="&amp;D$6&amp;" i lp="&amp;$A40</f>
        <v>rokprognozy=2013 i lp=280</v>
      </c>
      <c r="E40" s="13" t="str">
        <f t="shared" si="8"/>
        <v>rokprognozy=2014 i lp=280</v>
      </c>
      <c r="F40" s="13" t="str">
        <f t="shared" si="8"/>
        <v>rokprognozy=2015 i lp=280</v>
      </c>
      <c r="G40" s="13" t="str">
        <f t="shared" si="8"/>
        <v>rokprognozy=2016 i lp=280</v>
      </c>
      <c r="H40" s="13" t="str">
        <f t="shared" si="8"/>
        <v>rokprognozy=2017 i lp=280</v>
      </c>
      <c r="I40" s="13" t="str">
        <f t="shared" si="8"/>
        <v>rokprognozy=2018 i lp=280</v>
      </c>
      <c r="J40" s="13" t="str">
        <f t="shared" si="8"/>
        <v>rokprognozy=2019 i lp=280</v>
      </c>
      <c r="K40" s="13" t="str">
        <f t="shared" si="8"/>
        <v>rokprognozy=2020 i lp=280</v>
      </c>
      <c r="L40" s="13" t="str">
        <f t="shared" si="8"/>
        <v>rokprognozy=2021 i lp=280</v>
      </c>
      <c r="M40" s="13" t="str">
        <f t="shared" si="8"/>
        <v>rokprognozy=2022 i lp=280</v>
      </c>
      <c r="N40" s="13" t="str">
        <f t="shared" si="8"/>
        <v>rokprognozy=2023 i lp=280</v>
      </c>
      <c r="O40" s="13" t="str">
        <f t="shared" si="8"/>
        <v>rokprognozy=2024 i lp=280</v>
      </c>
      <c r="P40" s="13" t="str">
        <f t="shared" si="8"/>
        <v>rokprognozy=2025 i lp=280</v>
      </c>
      <c r="Q40" s="13" t="str">
        <f t="shared" si="8"/>
        <v>rokprognozy=2026 i lp=280</v>
      </c>
      <c r="R40" s="13" t="str">
        <f t="shared" si="8"/>
        <v>rokprognozy=2027 i lp=280</v>
      </c>
      <c r="S40" s="13" t="str">
        <f t="shared" si="7"/>
        <v>rokprognozy=2028 i lp=280</v>
      </c>
      <c r="T40" s="13" t="str">
        <f t="shared" si="6"/>
        <v>rokprognozy=2029 i lp=280</v>
      </c>
      <c r="U40" s="13" t="str">
        <f t="shared" si="6"/>
        <v>rokprognozy=2030 i lp=280</v>
      </c>
      <c r="V40" s="13" t="str">
        <f t="shared" si="6"/>
        <v>rokprognozy=2031 i lp=280</v>
      </c>
      <c r="W40" s="13" t="str">
        <f t="shared" si="6"/>
        <v>rokprognozy=2032 i lp=280</v>
      </c>
      <c r="X40" s="13" t="str">
        <f t="shared" si="6"/>
        <v>rokprognozy=2033 i lp=280</v>
      </c>
      <c r="Y40" s="13" t="str">
        <f t="shared" si="6"/>
        <v>rokprognozy=2034 i lp=280</v>
      </c>
      <c r="Z40" s="13" t="str">
        <f t="shared" si="6"/>
        <v>rokprognozy=2035 i lp=280</v>
      </c>
      <c r="AA40" s="13" t="str">
        <f t="shared" si="6"/>
        <v>rokprognozy=2036 i lp=280</v>
      </c>
      <c r="AB40" s="13" t="str">
        <f t="shared" si="6"/>
        <v>rokprognozy=2037 i lp=280</v>
      </c>
      <c r="AC40" s="13" t="str">
        <f t="shared" si="6"/>
        <v>rokprognozy=2038 i lp=280</v>
      </c>
      <c r="AD40" s="13" t="str">
        <f t="shared" si="6"/>
        <v>rokprognozy=2039 i lp=280</v>
      </c>
      <c r="AE40" s="13" t="str">
        <f t="shared" si="6"/>
        <v>rokprognozy=2040 i lp=280</v>
      </c>
      <c r="AF40" s="13" t="str">
        <f t="shared" si="6"/>
        <v>rokprognozy=2041 i lp=280</v>
      </c>
      <c r="AG40" s="13" t="str">
        <f t="shared" si="6"/>
        <v>rokprognozy=2042 i lp=280</v>
      </c>
      <c r="AH40" s="13" t="str">
        <f t="shared" si="6"/>
        <v>rokprognozy=2043 i lp=280</v>
      </c>
    </row>
    <row r="41" spans="1:34" ht="14.25">
      <c r="A41" s="72">
        <v>290</v>
      </c>
      <c r="B41" s="25" t="s">
        <v>121</v>
      </c>
      <c r="C41" s="13" t="s">
        <v>271</v>
      </c>
      <c r="D41" s="13" t="str">
        <f t="shared" si="8"/>
        <v>rokprognozy=2013 i lp=290</v>
      </c>
      <c r="E41" s="13" t="str">
        <f t="shared" si="8"/>
        <v>rokprognozy=2014 i lp=290</v>
      </c>
      <c r="F41" s="13" t="str">
        <f t="shared" si="8"/>
        <v>rokprognozy=2015 i lp=290</v>
      </c>
      <c r="G41" s="13" t="str">
        <f t="shared" si="8"/>
        <v>rokprognozy=2016 i lp=290</v>
      </c>
      <c r="H41" s="13" t="str">
        <f t="shared" si="8"/>
        <v>rokprognozy=2017 i lp=290</v>
      </c>
      <c r="I41" s="13" t="str">
        <f t="shared" si="8"/>
        <v>rokprognozy=2018 i lp=290</v>
      </c>
      <c r="J41" s="13" t="str">
        <f t="shared" si="8"/>
        <v>rokprognozy=2019 i lp=290</v>
      </c>
      <c r="K41" s="13" t="str">
        <f t="shared" si="8"/>
        <v>rokprognozy=2020 i lp=290</v>
      </c>
      <c r="L41" s="13" t="str">
        <f t="shared" si="8"/>
        <v>rokprognozy=2021 i lp=290</v>
      </c>
      <c r="M41" s="13" t="str">
        <f t="shared" si="8"/>
        <v>rokprognozy=2022 i lp=290</v>
      </c>
      <c r="N41" s="13" t="str">
        <f t="shared" si="8"/>
        <v>rokprognozy=2023 i lp=290</v>
      </c>
      <c r="O41" s="13" t="str">
        <f t="shared" si="8"/>
        <v>rokprognozy=2024 i lp=290</v>
      </c>
      <c r="P41" s="13" t="str">
        <f t="shared" si="8"/>
        <v>rokprognozy=2025 i lp=290</v>
      </c>
      <c r="Q41" s="13" t="str">
        <f t="shared" si="8"/>
        <v>rokprognozy=2026 i lp=290</v>
      </c>
      <c r="R41" s="13" t="str">
        <f t="shared" si="8"/>
        <v>rokprognozy=2027 i lp=290</v>
      </c>
      <c r="S41" s="13" t="str">
        <f t="shared" si="7"/>
        <v>rokprognozy=2028 i lp=290</v>
      </c>
      <c r="T41" s="13" t="str">
        <f t="shared" si="6"/>
        <v>rokprognozy=2029 i lp=290</v>
      </c>
      <c r="U41" s="13" t="str">
        <f t="shared" si="6"/>
        <v>rokprognozy=2030 i lp=290</v>
      </c>
      <c r="V41" s="13" t="str">
        <f t="shared" si="6"/>
        <v>rokprognozy=2031 i lp=290</v>
      </c>
      <c r="W41" s="13" t="str">
        <f t="shared" si="6"/>
        <v>rokprognozy=2032 i lp=290</v>
      </c>
      <c r="X41" s="13" t="str">
        <f t="shared" si="6"/>
        <v>rokprognozy=2033 i lp=290</v>
      </c>
      <c r="Y41" s="13" t="str">
        <f t="shared" si="6"/>
        <v>rokprognozy=2034 i lp=290</v>
      </c>
      <c r="Z41" s="13" t="str">
        <f t="shared" si="6"/>
        <v>rokprognozy=2035 i lp=290</v>
      </c>
      <c r="AA41" s="13" t="str">
        <f t="shared" si="6"/>
        <v>rokprognozy=2036 i lp=290</v>
      </c>
      <c r="AB41" s="13" t="str">
        <f t="shared" si="6"/>
        <v>rokprognozy=2037 i lp=290</v>
      </c>
      <c r="AC41" s="13" t="str">
        <f t="shared" si="6"/>
        <v>rokprognozy=2038 i lp=290</v>
      </c>
      <c r="AD41" s="13" t="str">
        <f t="shared" si="6"/>
        <v>rokprognozy=2039 i lp=290</v>
      </c>
      <c r="AE41" s="13" t="str">
        <f t="shared" si="6"/>
        <v>rokprognozy=2040 i lp=290</v>
      </c>
      <c r="AF41" s="13" t="str">
        <f t="shared" si="6"/>
        <v>rokprognozy=2041 i lp=290</v>
      </c>
      <c r="AG41" s="13" t="str">
        <f t="shared" si="6"/>
        <v>rokprognozy=2042 i lp=290</v>
      </c>
      <c r="AH41" s="13" t="str">
        <f t="shared" si="6"/>
        <v>rokprognozy=2043 i lp=290</v>
      </c>
    </row>
    <row r="42" spans="1:34" s="156" customFormat="1" ht="14.25">
      <c r="A42" s="72">
        <v>295</v>
      </c>
      <c r="B42" s="25" t="s">
        <v>257</v>
      </c>
      <c r="C42" s="13" t="s">
        <v>251</v>
      </c>
      <c r="D42" s="13" t="str">
        <f t="shared" si="8"/>
        <v>rokprognozy=2013 i lp=295</v>
      </c>
      <c r="E42" s="13" t="str">
        <f t="shared" si="8"/>
        <v>rokprognozy=2014 i lp=295</v>
      </c>
      <c r="F42" s="13" t="str">
        <f t="shared" si="8"/>
        <v>rokprognozy=2015 i lp=295</v>
      </c>
      <c r="G42" s="13" t="str">
        <f t="shared" si="8"/>
        <v>rokprognozy=2016 i lp=295</v>
      </c>
      <c r="H42" s="13" t="str">
        <f t="shared" si="8"/>
        <v>rokprognozy=2017 i lp=295</v>
      </c>
      <c r="I42" s="13" t="str">
        <f t="shared" si="8"/>
        <v>rokprognozy=2018 i lp=295</v>
      </c>
      <c r="J42" s="13" t="str">
        <f t="shared" si="8"/>
        <v>rokprognozy=2019 i lp=295</v>
      </c>
      <c r="K42" s="13" t="str">
        <f t="shared" si="8"/>
        <v>rokprognozy=2020 i lp=295</v>
      </c>
      <c r="L42" s="13" t="str">
        <f t="shared" si="8"/>
        <v>rokprognozy=2021 i lp=295</v>
      </c>
      <c r="M42" s="13" t="str">
        <f t="shared" si="8"/>
        <v>rokprognozy=2022 i lp=295</v>
      </c>
      <c r="N42" s="13" t="str">
        <f t="shared" si="8"/>
        <v>rokprognozy=2023 i lp=295</v>
      </c>
      <c r="O42" s="13" t="str">
        <f t="shared" si="8"/>
        <v>rokprognozy=2024 i lp=295</v>
      </c>
      <c r="P42" s="13" t="str">
        <f t="shared" si="8"/>
        <v>rokprognozy=2025 i lp=295</v>
      </c>
      <c r="Q42" s="13" t="str">
        <f t="shared" si="8"/>
        <v>rokprognozy=2026 i lp=295</v>
      </c>
      <c r="R42" s="13" t="str">
        <f t="shared" si="8"/>
        <v>rokprognozy=2027 i lp=295</v>
      </c>
      <c r="S42" s="13" t="str">
        <f t="shared" si="7"/>
        <v>rokprognozy=2028 i lp=295</v>
      </c>
      <c r="T42" s="13" t="str">
        <f t="shared" si="6"/>
        <v>rokprognozy=2029 i lp=295</v>
      </c>
      <c r="U42" s="13" t="str">
        <f t="shared" si="6"/>
        <v>rokprognozy=2030 i lp=295</v>
      </c>
      <c r="V42" s="13" t="str">
        <f t="shared" si="6"/>
        <v>rokprognozy=2031 i lp=295</v>
      </c>
      <c r="W42" s="13" t="str">
        <f t="shared" si="6"/>
        <v>rokprognozy=2032 i lp=295</v>
      </c>
      <c r="X42" s="13" t="str">
        <f t="shared" si="6"/>
        <v>rokprognozy=2033 i lp=295</v>
      </c>
      <c r="Y42" s="13" t="str">
        <f t="shared" si="6"/>
        <v>rokprognozy=2034 i lp=295</v>
      </c>
      <c r="Z42" s="13" t="str">
        <f t="shared" si="6"/>
        <v>rokprognozy=2035 i lp=295</v>
      </c>
      <c r="AA42" s="13" t="str">
        <f t="shared" si="6"/>
        <v>rokprognozy=2036 i lp=295</v>
      </c>
      <c r="AB42" s="13" t="str">
        <f t="shared" si="6"/>
        <v>rokprognozy=2037 i lp=295</v>
      </c>
      <c r="AC42" s="13" t="str">
        <f t="shared" si="6"/>
        <v>rokprognozy=2038 i lp=295</v>
      </c>
      <c r="AD42" s="13" t="str">
        <f t="shared" si="6"/>
        <v>rokprognozy=2039 i lp=295</v>
      </c>
      <c r="AE42" s="13" t="str">
        <f t="shared" si="6"/>
        <v>rokprognozy=2040 i lp=295</v>
      </c>
      <c r="AF42" s="13" t="str">
        <f t="shared" si="6"/>
        <v>rokprognozy=2041 i lp=295</v>
      </c>
      <c r="AG42" s="13" t="str">
        <f t="shared" si="6"/>
        <v>rokprognozy=2042 i lp=295</v>
      </c>
      <c r="AH42" s="13" t="str">
        <f t="shared" si="6"/>
        <v>rokprognozy=2043 i lp=295</v>
      </c>
    </row>
    <row r="43" spans="1:34" ht="14.25">
      <c r="A43" s="72">
        <v>300</v>
      </c>
      <c r="B43" s="204" t="s">
        <v>335</v>
      </c>
      <c r="C43" s="13" t="s">
        <v>62</v>
      </c>
      <c r="D43" s="13" t="str">
        <f t="shared" si="8"/>
        <v>rokprognozy=2013 i lp=300</v>
      </c>
      <c r="E43" s="13" t="str">
        <f t="shared" si="8"/>
        <v>rokprognozy=2014 i lp=300</v>
      </c>
      <c r="F43" s="13" t="str">
        <f t="shared" si="8"/>
        <v>rokprognozy=2015 i lp=300</v>
      </c>
      <c r="G43" s="13" t="str">
        <f t="shared" si="8"/>
        <v>rokprognozy=2016 i lp=300</v>
      </c>
      <c r="H43" s="13" t="str">
        <f t="shared" si="8"/>
        <v>rokprognozy=2017 i lp=300</v>
      </c>
      <c r="I43" s="13" t="str">
        <f t="shared" si="8"/>
        <v>rokprognozy=2018 i lp=300</v>
      </c>
      <c r="J43" s="13" t="str">
        <f t="shared" si="8"/>
        <v>rokprognozy=2019 i lp=300</v>
      </c>
      <c r="K43" s="13" t="str">
        <f t="shared" si="8"/>
        <v>rokprognozy=2020 i lp=300</v>
      </c>
      <c r="L43" s="13" t="str">
        <f t="shared" si="8"/>
        <v>rokprognozy=2021 i lp=300</v>
      </c>
      <c r="M43" s="13" t="str">
        <f t="shared" si="8"/>
        <v>rokprognozy=2022 i lp=300</v>
      </c>
      <c r="N43" s="13" t="str">
        <f t="shared" si="8"/>
        <v>rokprognozy=2023 i lp=300</v>
      </c>
      <c r="O43" s="13" t="str">
        <f t="shared" si="8"/>
        <v>rokprognozy=2024 i lp=300</v>
      </c>
      <c r="P43" s="13" t="str">
        <f t="shared" si="8"/>
        <v>rokprognozy=2025 i lp=300</v>
      </c>
      <c r="Q43" s="13" t="str">
        <f t="shared" si="8"/>
        <v>rokprognozy=2026 i lp=300</v>
      </c>
      <c r="R43" s="13" t="str">
        <f t="shared" si="8"/>
        <v>rokprognozy=2027 i lp=300</v>
      </c>
      <c r="S43" s="13" t="str">
        <f t="shared" si="7"/>
        <v>rokprognozy=2028 i lp=300</v>
      </c>
      <c r="T43" s="13" t="str">
        <f t="shared" si="6"/>
        <v>rokprognozy=2029 i lp=300</v>
      </c>
      <c r="U43" s="13" t="str">
        <f t="shared" si="6"/>
        <v>rokprognozy=2030 i lp=300</v>
      </c>
      <c r="V43" s="13" t="str">
        <f t="shared" si="6"/>
        <v>rokprognozy=2031 i lp=300</v>
      </c>
      <c r="W43" s="13" t="str">
        <f t="shared" si="6"/>
        <v>rokprognozy=2032 i lp=300</v>
      </c>
      <c r="X43" s="13" t="str">
        <f t="shared" si="6"/>
        <v>rokprognozy=2033 i lp=300</v>
      </c>
      <c r="Y43" s="13" t="str">
        <f t="shared" si="6"/>
        <v>rokprognozy=2034 i lp=300</v>
      </c>
      <c r="Z43" s="13" t="str">
        <f t="shared" si="6"/>
        <v>rokprognozy=2035 i lp=300</v>
      </c>
      <c r="AA43" s="13" t="str">
        <f t="shared" si="6"/>
        <v>rokprognozy=2036 i lp=300</v>
      </c>
      <c r="AB43" s="13" t="str">
        <f t="shared" si="6"/>
        <v>rokprognozy=2037 i lp=300</v>
      </c>
      <c r="AC43" s="13" t="str">
        <f t="shared" si="6"/>
        <v>rokprognozy=2038 i lp=300</v>
      </c>
      <c r="AD43" s="13" t="str">
        <f t="shared" si="6"/>
        <v>rokprognozy=2039 i lp=300</v>
      </c>
      <c r="AE43" s="13" t="str">
        <f t="shared" si="6"/>
        <v>rokprognozy=2040 i lp=300</v>
      </c>
      <c r="AF43" s="13" t="str">
        <f t="shared" si="6"/>
        <v>rokprognozy=2041 i lp=300</v>
      </c>
      <c r="AG43" s="13" t="str">
        <f t="shared" si="6"/>
        <v>rokprognozy=2042 i lp=300</v>
      </c>
      <c r="AH43" s="13" t="str">
        <f t="shared" si="6"/>
        <v>rokprognozy=2043 i lp=300</v>
      </c>
    </row>
    <row r="44" spans="1:34" ht="14.25">
      <c r="A44" s="72">
        <v>310</v>
      </c>
      <c r="B44" s="25" t="s">
        <v>122</v>
      </c>
      <c r="C44" s="13" t="s">
        <v>108</v>
      </c>
      <c r="D44" s="13" t="str">
        <f t="shared" si="8"/>
        <v>rokprognozy=2013 i lp=310</v>
      </c>
      <c r="E44" s="13" t="str">
        <f t="shared" si="8"/>
        <v>rokprognozy=2014 i lp=310</v>
      </c>
      <c r="F44" s="13" t="str">
        <f t="shared" si="8"/>
        <v>rokprognozy=2015 i lp=310</v>
      </c>
      <c r="G44" s="13" t="str">
        <f t="shared" si="8"/>
        <v>rokprognozy=2016 i lp=310</v>
      </c>
      <c r="H44" s="13" t="str">
        <f t="shared" si="8"/>
        <v>rokprognozy=2017 i lp=310</v>
      </c>
      <c r="I44" s="13" t="str">
        <f t="shared" si="8"/>
        <v>rokprognozy=2018 i lp=310</v>
      </c>
      <c r="J44" s="13" t="str">
        <f t="shared" si="8"/>
        <v>rokprognozy=2019 i lp=310</v>
      </c>
      <c r="K44" s="13" t="str">
        <f t="shared" si="8"/>
        <v>rokprognozy=2020 i lp=310</v>
      </c>
      <c r="L44" s="13" t="str">
        <f t="shared" si="8"/>
        <v>rokprognozy=2021 i lp=310</v>
      </c>
      <c r="M44" s="13" t="str">
        <f t="shared" si="8"/>
        <v>rokprognozy=2022 i lp=310</v>
      </c>
      <c r="N44" s="13" t="str">
        <f t="shared" si="8"/>
        <v>rokprognozy=2023 i lp=310</v>
      </c>
      <c r="O44" s="13" t="str">
        <f t="shared" si="8"/>
        <v>rokprognozy=2024 i lp=310</v>
      </c>
      <c r="P44" s="13" t="str">
        <f t="shared" si="8"/>
        <v>rokprognozy=2025 i lp=310</v>
      </c>
      <c r="Q44" s="13" t="str">
        <f t="shared" si="8"/>
        <v>rokprognozy=2026 i lp=310</v>
      </c>
      <c r="R44" s="13" t="str">
        <f t="shared" si="8"/>
        <v>rokprognozy=2027 i lp=310</v>
      </c>
      <c r="S44" s="13" t="str">
        <f t="shared" si="7"/>
        <v>rokprognozy=2028 i lp=310</v>
      </c>
      <c r="T44" s="13" t="str">
        <f t="shared" si="6"/>
        <v>rokprognozy=2029 i lp=310</v>
      </c>
      <c r="U44" s="13" t="str">
        <f t="shared" si="6"/>
        <v>rokprognozy=2030 i lp=310</v>
      </c>
      <c r="V44" s="13" t="str">
        <f t="shared" si="6"/>
        <v>rokprognozy=2031 i lp=310</v>
      </c>
      <c r="W44" s="13" t="str">
        <f t="shared" si="6"/>
        <v>rokprognozy=2032 i lp=310</v>
      </c>
      <c r="X44" s="13" t="str">
        <f t="shared" si="6"/>
        <v>rokprognozy=2033 i lp=310</v>
      </c>
      <c r="Y44" s="13" t="str">
        <f t="shared" si="6"/>
        <v>rokprognozy=2034 i lp=310</v>
      </c>
      <c r="Z44" s="13" t="str">
        <f t="shared" si="6"/>
        <v>rokprognozy=2035 i lp=310</v>
      </c>
      <c r="AA44" s="13" t="str">
        <f t="shared" si="6"/>
        <v>rokprognozy=2036 i lp=310</v>
      </c>
      <c r="AB44" s="13" t="str">
        <f t="shared" si="6"/>
        <v>rokprognozy=2037 i lp=310</v>
      </c>
      <c r="AC44" s="13" t="str">
        <f t="shared" si="6"/>
        <v>rokprognozy=2038 i lp=310</v>
      </c>
      <c r="AD44" s="13" t="str">
        <f t="shared" si="6"/>
        <v>rokprognozy=2039 i lp=310</v>
      </c>
      <c r="AE44" s="13" t="str">
        <f t="shared" si="6"/>
        <v>rokprognozy=2040 i lp=310</v>
      </c>
      <c r="AF44" s="13" t="str">
        <f t="shared" si="6"/>
        <v>rokprognozy=2041 i lp=310</v>
      </c>
      <c r="AG44" s="13" t="str">
        <f t="shared" si="6"/>
        <v>rokprognozy=2042 i lp=310</v>
      </c>
      <c r="AH44" s="13" t="str">
        <f t="shared" si="6"/>
        <v>rokprognozy=2043 i lp=310</v>
      </c>
    </row>
    <row r="45" spans="1:34" ht="14.25">
      <c r="A45" s="72">
        <v>320</v>
      </c>
      <c r="B45" s="204" t="s">
        <v>336</v>
      </c>
      <c r="C45" s="13" t="s">
        <v>123</v>
      </c>
      <c r="D45" s="13" t="str">
        <f t="shared" si="8"/>
        <v>rokprognozy=2013 i lp=320</v>
      </c>
      <c r="E45" s="13" t="str">
        <f t="shared" si="8"/>
        <v>rokprognozy=2014 i lp=320</v>
      </c>
      <c r="F45" s="13" t="str">
        <f t="shared" si="8"/>
        <v>rokprognozy=2015 i lp=320</v>
      </c>
      <c r="G45" s="13" t="str">
        <f t="shared" si="8"/>
        <v>rokprognozy=2016 i lp=320</v>
      </c>
      <c r="H45" s="13" t="str">
        <f t="shared" si="8"/>
        <v>rokprognozy=2017 i lp=320</v>
      </c>
      <c r="I45" s="13" t="str">
        <f t="shared" si="8"/>
        <v>rokprognozy=2018 i lp=320</v>
      </c>
      <c r="J45" s="13" t="str">
        <f t="shared" si="8"/>
        <v>rokprognozy=2019 i lp=320</v>
      </c>
      <c r="K45" s="13" t="str">
        <f t="shared" si="8"/>
        <v>rokprognozy=2020 i lp=320</v>
      </c>
      <c r="L45" s="13" t="str">
        <f t="shared" si="8"/>
        <v>rokprognozy=2021 i lp=320</v>
      </c>
      <c r="M45" s="13" t="str">
        <f t="shared" si="8"/>
        <v>rokprognozy=2022 i lp=320</v>
      </c>
      <c r="N45" s="13" t="str">
        <f t="shared" si="8"/>
        <v>rokprognozy=2023 i lp=320</v>
      </c>
      <c r="O45" s="13" t="str">
        <f t="shared" si="8"/>
        <v>rokprognozy=2024 i lp=320</v>
      </c>
      <c r="P45" s="13" t="str">
        <f t="shared" si="8"/>
        <v>rokprognozy=2025 i lp=320</v>
      </c>
      <c r="Q45" s="13" t="str">
        <f t="shared" si="8"/>
        <v>rokprognozy=2026 i lp=320</v>
      </c>
      <c r="R45" s="13" t="str">
        <f t="shared" si="8"/>
        <v>rokprognozy=2027 i lp=320</v>
      </c>
      <c r="S45" s="13" t="str">
        <f t="shared" si="7"/>
        <v>rokprognozy=2028 i lp=320</v>
      </c>
      <c r="T45" s="13" t="str">
        <f t="shared" si="6"/>
        <v>rokprognozy=2029 i lp=320</v>
      </c>
      <c r="U45" s="13" t="str">
        <f t="shared" si="6"/>
        <v>rokprognozy=2030 i lp=320</v>
      </c>
      <c r="V45" s="13" t="str">
        <f t="shared" si="6"/>
        <v>rokprognozy=2031 i lp=320</v>
      </c>
      <c r="W45" s="13" t="str">
        <f t="shared" si="6"/>
        <v>rokprognozy=2032 i lp=320</v>
      </c>
      <c r="X45" s="13" t="str">
        <f t="shared" si="6"/>
        <v>rokprognozy=2033 i lp=320</v>
      </c>
      <c r="Y45" s="13" t="str">
        <f t="shared" si="6"/>
        <v>rokprognozy=2034 i lp=320</v>
      </c>
      <c r="Z45" s="13" t="str">
        <f t="shared" si="6"/>
        <v>rokprognozy=2035 i lp=320</v>
      </c>
      <c r="AA45" s="13" t="str">
        <f t="shared" si="6"/>
        <v>rokprognozy=2036 i lp=320</v>
      </c>
      <c r="AB45" s="13" t="str">
        <f t="shared" si="6"/>
        <v>rokprognozy=2037 i lp=320</v>
      </c>
      <c r="AC45" s="13" t="str">
        <f t="shared" si="6"/>
        <v>rokprognozy=2038 i lp=320</v>
      </c>
      <c r="AD45" s="13" t="str">
        <f t="shared" si="6"/>
        <v>rokprognozy=2039 i lp=320</v>
      </c>
      <c r="AE45" s="13" t="str">
        <f t="shared" si="6"/>
        <v>rokprognozy=2040 i lp=320</v>
      </c>
      <c r="AF45" s="13" t="str">
        <f t="shared" si="6"/>
        <v>rokprognozy=2041 i lp=320</v>
      </c>
      <c r="AG45" s="13" t="str">
        <f t="shared" si="6"/>
        <v>rokprognozy=2042 i lp=320</v>
      </c>
      <c r="AH45" s="13" t="str">
        <f t="shared" si="6"/>
        <v>rokprognozy=2043 i lp=320</v>
      </c>
    </row>
    <row r="46" spans="1:34" ht="14.25">
      <c r="A46" s="72">
        <v>330</v>
      </c>
      <c r="B46" s="204" t="s">
        <v>337</v>
      </c>
      <c r="C46" s="13" t="s">
        <v>277</v>
      </c>
      <c r="D46" s="13" t="str">
        <f t="shared" si="8"/>
        <v>rokprognozy=2013 i lp=330</v>
      </c>
      <c r="E46" s="13" t="str">
        <f t="shared" si="8"/>
        <v>rokprognozy=2014 i lp=330</v>
      </c>
      <c r="F46" s="13" t="str">
        <f t="shared" si="8"/>
        <v>rokprognozy=2015 i lp=330</v>
      </c>
      <c r="G46" s="13" t="str">
        <f t="shared" si="8"/>
        <v>rokprognozy=2016 i lp=330</v>
      </c>
      <c r="H46" s="13" t="str">
        <f t="shared" si="8"/>
        <v>rokprognozy=2017 i lp=330</v>
      </c>
      <c r="I46" s="13" t="str">
        <f t="shared" si="8"/>
        <v>rokprognozy=2018 i lp=330</v>
      </c>
      <c r="J46" s="13" t="str">
        <f t="shared" si="8"/>
        <v>rokprognozy=2019 i lp=330</v>
      </c>
      <c r="K46" s="13" t="str">
        <f t="shared" si="8"/>
        <v>rokprognozy=2020 i lp=330</v>
      </c>
      <c r="L46" s="13" t="str">
        <f t="shared" si="8"/>
        <v>rokprognozy=2021 i lp=330</v>
      </c>
      <c r="M46" s="13" t="str">
        <f t="shared" si="8"/>
        <v>rokprognozy=2022 i lp=330</v>
      </c>
      <c r="N46" s="13" t="str">
        <f t="shared" si="8"/>
        <v>rokprognozy=2023 i lp=330</v>
      </c>
      <c r="O46" s="13" t="str">
        <f t="shared" si="8"/>
        <v>rokprognozy=2024 i lp=330</v>
      </c>
      <c r="P46" s="13" t="str">
        <f t="shared" si="8"/>
        <v>rokprognozy=2025 i lp=330</v>
      </c>
      <c r="Q46" s="13" t="str">
        <f t="shared" si="8"/>
        <v>rokprognozy=2026 i lp=330</v>
      </c>
      <c r="R46" s="13" t="str">
        <f t="shared" si="8"/>
        <v>rokprognozy=2027 i lp=330</v>
      </c>
      <c r="S46" s="13" t="str">
        <f t="shared" si="7"/>
        <v>rokprognozy=2028 i lp=330</v>
      </c>
      <c r="T46" s="13" t="str">
        <f t="shared" si="6"/>
        <v>rokprognozy=2029 i lp=330</v>
      </c>
      <c r="U46" s="13" t="str">
        <f t="shared" si="6"/>
        <v>rokprognozy=2030 i lp=330</v>
      </c>
      <c r="V46" s="13" t="str">
        <f t="shared" si="6"/>
        <v>rokprognozy=2031 i lp=330</v>
      </c>
      <c r="W46" s="13" t="str">
        <f t="shared" si="6"/>
        <v>rokprognozy=2032 i lp=330</v>
      </c>
      <c r="X46" s="13" t="str">
        <f t="shared" si="6"/>
        <v>rokprognozy=2033 i lp=330</v>
      </c>
      <c r="Y46" s="13" t="str">
        <f t="shared" si="6"/>
        <v>rokprognozy=2034 i lp=330</v>
      </c>
      <c r="Z46" s="13" t="str">
        <f t="shared" si="6"/>
        <v>rokprognozy=2035 i lp=330</v>
      </c>
      <c r="AA46" s="13" t="str">
        <f t="shared" si="6"/>
        <v>rokprognozy=2036 i lp=330</v>
      </c>
      <c r="AB46" s="13" t="str">
        <f t="shared" si="6"/>
        <v>rokprognozy=2037 i lp=330</v>
      </c>
      <c r="AC46" s="13" t="str">
        <f t="shared" si="6"/>
        <v>rokprognozy=2038 i lp=330</v>
      </c>
      <c r="AD46" s="13" t="str">
        <f t="shared" si="6"/>
        <v>rokprognozy=2039 i lp=330</v>
      </c>
      <c r="AE46" s="13" t="str">
        <f t="shared" si="6"/>
        <v>rokprognozy=2040 i lp=330</v>
      </c>
      <c r="AF46" s="13" t="str">
        <f t="shared" si="6"/>
        <v>rokprognozy=2041 i lp=330</v>
      </c>
      <c r="AG46" s="13" t="str">
        <f t="shared" si="6"/>
        <v>rokprognozy=2042 i lp=330</v>
      </c>
      <c r="AH46" s="13" t="str">
        <f t="shared" si="6"/>
        <v>rokprognozy=2043 i lp=330</v>
      </c>
    </row>
    <row r="47" spans="1:34" ht="14.25">
      <c r="A47" s="72">
        <v>340</v>
      </c>
      <c r="B47" s="25" t="s">
        <v>124</v>
      </c>
      <c r="C47" s="13" t="s">
        <v>278</v>
      </c>
      <c r="D47" s="13" t="str">
        <f t="shared" si="8"/>
        <v>rokprognozy=2013 i lp=340</v>
      </c>
      <c r="E47" s="13" t="str">
        <f t="shared" si="8"/>
        <v>rokprognozy=2014 i lp=340</v>
      </c>
      <c r="F47" s="13" t="str">
        <f t="shared" si="8"/>
        <v>rokprognozy=2015 i lp=340</v>
      </c>
      <c r="G47" s="13" t="str">
        <f t="shared" si="8"/>
        <v>rokprognozy=2016 i lp=340</v>
      </c>
      <c r="H47" s="13" t="str">
        <f t="shared" si="8"/>
        <v>rokprognozy=2017 i lp=340</v>
      </c>
      <c r="I47" s="13" t="str">
        <f t="shared" si="8"/>
        <v>rokprognozy=2018 i lp=340</v>
      </c>
      <c r="J47" s="13" t="str">
        <f t="shared" si="8"/>
        <v>rokprognozy=2019 i lp=340</v>
      </c>
      <c r="K47" s="13" t="str">
        <f t="shared" si="8"/>
        <v>rokprognozy=2020 i lp=340</v>
      </c>
      <c r="L47" s="13" t="str">
        <f t="shared" si="8"/>
        <v>rokprognozy=2021 i lp=340</v>
      </c>
      <c r="M47" s="13" t="str">
        <f t="shared" si="8"/>
        <v>rokprognozy=2022 i lp=340</v>
      </c>
      <c r="N47" s="13" t="str">
        <f t="shared" si="8"/>
        <v>rokprognozy=2023 i lp=340</v>
      </c>
      <c r="O47" s="13" t="str">
        <f t="shared" si="8"/>
        <v>rokprognozy=2024 i lp=340</v>
      </c>
      <c r="P47" s="13" t="str">
        <f t="shared" si="8"/>
        <v>rokprognozy=2025 i lp=340</v>
      </c>
      <c r="Q47" s="13" t="str">
        <f t="shared" si="8"/>
        <v>rokprognozy=2026 i lp=340</v>
      </c>
      <c r="R47" s="13" t="str">
        <f t="shared" si="8"/>
        <v>rokprognozy=2027 i lp=340</v>
      </c>
      <c r="S47" s="13" t="str">
        <f t="shared" si="7"/>
        <v>rokprognozy=2028 i lp=340</v>
      </c>
      <c r="T47" s="13" t="str">
        <f t="shared" si="6"/>
        <v>rokprognozy=2029 i lp=340</v>
      </c>
      <c r="U47" s="13" t="str">
        <f t="shared" si="6"/>
        <v>rokprognozy=2030 i lp=340</v>
      </c>
      <c r="V47" s="13" t="str">
        <f t="shared" si="6"/>
        <v>rokprognozy=2031 i lp=340</v>
      </c>
      <c r="W47" s="13" t="str">
        <f t="shared" si="6"/>
        <v>rokprognozy=2032 i lp=340</v>
      </c>
      <c r="X47" s="13" t="str">
        <f t="shared" si="6"/>
        <v>rokprognozy=2033 i lp=340</v>
      </c>
      <c r="Y47" s="13" t="str">
        <f t="shared" si="6"/>
        <v>rokprognozy=2034 i lp=340</v>
      </c>
      <c r="Z47" s="13" t="str">
        <f t="shared" si="6"/>
        <v>rokprognozy=2035 i lp=340</v>
      </c>
      <c r="AA47" s="13" t="str">
        <f t="shared" si="6"/>
        <v>rokprognozy=2036 i lp=340</v>
      </c>
      <c r="AB47" s="13" t="str">
        <f t="shared" si="6"/>
        <v>rokprognozy=2037 i lp=340</v>
      </c>
      <c r="AC47" s="13" t="str">
        <f t="shared" si="6"/>
        <v>rokprognozy=2038 i lp=340</v>
      </c>
      <c r="AD47" s="13" t="str">
        <f t="shared" si="6"/>
        <v>rokprognozy=2039 i lp=340</v>
      </c>
      <c r="AE47" s="13" t="str">
        <f t="shared" si="6"/>
        <v>rokprognozy=2040 i lp=340</v>
      </c>
      <c r="AF47" s="13" t="str">
        <f t="shared" si="6"/>
        <v>rokprognozy=2041 i lp=340</v>
      </c>
      <c r="AG47" s="13" t="str">
        <f t="shared" si="6"/>
        <v>rokprognozy=2042 i lp=340</v>
      </c>
      <c r="AH47" s="13" t="str">
        <f t="shared" si="6"/>
        <v>rokprognozy=2043 i lp=340</v>
      </c>
    </row>
    <row r="48" spans="1:34" ht="14.25">
      <c r="A48" s="72">
        <v>350</v>
      </c>
      <c r="B48" s="204" t="s">
        <v>338</v>
      </c>
      <c r="C48" s="13" t="s">
        <v>68</v>
      </c>
      <c r="D48" s="13" t="str">
        <f t="shared" si="8"/>
        <v>rokprognozy=2013 i lp=350</v>
      </c>
      <c r="E48" s="13" t="str">
        <f t="shared" si="8"/>
        <v>rokprognozy=2014 i lp=350</v>
      </c>
      <c r="F48" s="13" t="str">
        <f t="shared" si="8"/>
        <v>rokprognozy=2015 i lp=350</v>
      </c>
      <c r="G48" s="13" t="str">
        <f t="shared" si="8"/>
        <v>rokprognozy=2016 i lp=350</v>
      </c>
      <c r="H48" s="13" t="str">
        <f t="shared" si="8"/>
        <v>rokprognozy=2017 i lp=350</v>
      </c>
      <c r="I48" s="13" t="str">
        <f t="shared" si="8"/>
        <v>rokprognozy=2018 i lp=350</v>
      </c>
      <c r="J48" s="13" t="str">
        <f t="shared" si="8"/>
        <v>rokprognozy=2019 i lp=350</v>
      </c>
      <c r="K48" s="13" t="str">
        <f t="shared" si="8"/>
        <v>rokprognozy=2020 i lp=350</v>
      </c>
      <c r="L48" s="13" t="str">
        <f t="shared" si="8"/>
        <v>rokprognozy=2021 i lp=350</v>
      </c>
      <c r="M48" s="13" t="str">
        <f t="shared" si="8"/>
        <v>rokprognozy=2022 i lp=350</v>
      </c>
      <c r="N48" s="13" t="str">
        <f t="shared" si="8"/>
        <v>rokprognozy=2023 i lp=350</v>
      </c>
      <c r="O48" s="13" t="str">
        <f t="shared" si="8"/>
        <v>rokprognozy=2024 i lp=350</v>
      </c>
      <c r="P48" s="13" t="str">
        <f t="shared" si="8"/>
        <v>rokprognozy=2025 i lp=350</v>
      </c>
      <c r="Q48" s="13" t="str">
        <f t="shared" si="8"/>
        <v>rokprognozy=2026 i lp=350</v>
      </c>
      <c r="R48" s="13" t="str">
        <f t="shared" si="8"/>
        <v>rokprognozy=2027 i lp=350</v>
      </c>
      <c r="S48" s="13" t="str">
        <f t="shared" si="7"/>
        <v>rokprognozy=2028 i lp=350</v>
      </c>
      <c r="T48" s="13" t="str">
        <f t="shared" si="6"/>
        <v>rokprognozy=2029 i lp=350</v>
      </c>
      <c r="U48" s="13" t="str">
        <f t="shared" si="6"/>
        <v>rokprognozy=2030 i lp=350</v>
      </c>
      <c r="V48" s="13" t="str">
        <f t="shared" si="6"/>
        <v>rokprognozy=2031 i lp=350</v>
      </c>
      <c r="W48" s="13" t="str">
        <f t="shared" si="6"/>
        <v>rokprognozy=2032 i lp=350</v>
      </c>
      <c r="X48" s="13" t="str">
        <f t="shared" si="6"/>
        <v>rokprognozy=2033 i lp=350</v>
      </c>
      <c r="Y48" s="13" t="str">
        <f t="shared" si="6"/>
        <v>rokprognozy=2034 i lp=350</v>
      </c>
      <c r="Z48" s="13" t="str">
        <f t="shared" si="6"/>
        <v>rokprognozy=2035 i lp=350</v>
      </c>
      <c r="AA48" s="13" t="str">
        <f t="shared" si="6"/>
        <v>rokprognozy=2036 i lp=350</v>
      </c>
      <c r="AB48" s="13" t="str">
        <f t="shared" si="6"/>
        <v>rokprognozy=2037 i lp=350</v>
      </c>
      <c r="AC48" s="13" t="str">
        <f t="shared" si="6"/>
        <v>rokprognozy=2038 i lp=350</v>
      </c>
      <c r="AD48" s="13" t="str">
        <f t="shared" si="6"/>
        <v>rokprognozy=2039 i lp=350</v>
      </c>
      <c r="AE48" s="13" t="str">
        <f t="shared" si="6"/>
        <v>rokprognozy=2040 i lp=350</v>
      </c>
      <c r="AF48" s="13" t="str">
        <f t="shared" si="6"/>
        <v>rokprognozy=2041 i lp=350</v>
      </c>
      <c r="AG48" s="13" t="str">
        <f t="shared" si="6"/>
        <v>rokprognozy=2042 i lp=350</v>
      </c>
      <c r="AH48" s="13" t="str">
        <f t="shared" si="6"/>
        <v>rokprognozy=2043 i lp=350</v>
      </c>
    </row>
    <row r="49" spans="1:34" ht="14.25">
      <c r="A49" s="72">
        <v>360</v>
      </c>
      <c r="B49" s="204" t="s">
        <v>339</v>
      </c>
      <c r="C49" s="13" t="s">
        <v>125</v>
      </c>
      <c r="D49" s="13" t="str">
        <f t="shared" si="8"/>
        <v>rokprognozy=2013 i lp=360</v>
      </c>
      <c r="E49" s="13" t="str">
        <f t="shared" si="8"/>
        <v>rokprognozy=2014 i lp=360</v>
      </c>
      <c r="F49" s="13" t="str">
        <f t="shared" si="8"/>
        <v>rokprognozy=2015 i lp=360</v>
      </c>
      <c r="G49" s="13" t="str">
        <f t="shared" si="8"/>
        <v>rokprognozy=2016 i lp=360</v>
      </c>
      <c r="H49" s="13" t="str">
        <f t="shared" si="8"/>
        <v>rokprognozy=2017 i lp=360</v>
      </c>
      <c r="I49" s="13" t="str">
        <f t="shared" si="8"/>
        <v>rokprognozy=2018 i lp=360</v>
      </c>
      <c r="J49" s="13" t="str">
        <f t="shared" si="8"/>
        <v>rokprognozy=2019 i lp=360</v>
      </c>
      <c r="K49" s="13" t="str">
        <f t="shared" si="8"/>
        <v>rokprognozy=2020 i lp=360</v>
      </c>
      <c r="L49" s="13" t="str">
        <f t="shared" si="8"/>
        <v>rokprognozy=2021 i lp=360</v>
      </c>
      <c r="M49" s="13" t="str">
        <f t="shared" si="8"/>
        <v>rokprognozy=2022 i lp=360</v>
      </c>
      <c r="N49" s="13" t="str">
        <f t="shared" si="8"/>
        <v>rokprognozy=2023 i lp=360</v>
      </c>
      <c r="O49" s="13" t="str">
        <f t="shared" si="8"/>
        <v>rokprognozy=2024 i lp=360</v>
      </c>
      <c r="P49" s="13" t="str">
        <f t="shared" si="8"/>
        <v>rokprognozy=2025 i lp=360</v>
      </c>
      <c r="Q49" s="13" t="str">
        <f t="shared" si="8"/>
        <v>rokprognozy=2026 i lp=360</v>
      </c>
      <c r="R49" s="13" t="str">
        <f t="shared" si="8"/>
        <v>rokprognozy=2027 i lp=360</v>
      </c>
      <c r="S49" s="13" t="str">
        <f t="shared" si="7"/>
        <v>rokprognozy=2028 i lp=360</v>
      </c>
      <c r="T49" s="13" t="str">
        <f t="shared" si="6"/>
        <v>rokprognozy=2029 i lp=360</v>
      </c>
      <c r="U49" s="13" t="str">
        <f t="shared" si="6"/>
        <v>rokprognozy=2030 i lp=360</v>
      </c>
      <c r="V49" s="13" t="str">
        <f t="shared" si="6"/>
        <v>rokprognozy=2031 i lp=360</v>
      </c>
      <c r="W49" s="13" t="str">
        <f t="shared" si="6"/>
        <v>rokprognozy=2032 i lp=360</v>
      </c>
      <c r="X49" s="13" t="str">
        <f t="shared" si="6"/>
        <v>rokprognozy=2033 i lp=360</v>
      </c>
      <c r="Y49" s="13" t="str">
        <f t="shared" si="6"/>
        <v>rokprognozy=2034 i lp=360</v>
      </c>
      <c r="Z49" s="13" t="str">
        <f t="shared" si="6"/>
        <v>rokprognozy=2035 i lp=360</v>
      </c>
      <c r="AA49" s="13" t="str">
        <f t="shared" si="6"/>
        <v>rokprognozy=2036 i lp=360</v>
      </c>
      <c r="AB49" s="13" t="str">
        <f t="shared" si="6"/>
        <v>rokprognozy=2037 i lp=360</v>
      </c>
      <c r="AC49" s="13" t="str">
        <f t="shared" si="6"/>
        <v>rokprognozy=2038 i lp=360</v>
      </c>
      <c r="AD49" s="13" t="str">
        <f t="shared" si="6"/>
        <v>rokprognozy=2039 i lp=360</v>
      </c>
      <c r="AE49" s="13" t="str">
        <f t="shared" si="6"/>
        <v>rokprognozy=2040 i lp=360</v>
      </c>
      <c r="AF49" s="13" t="str">
        <f t="shared" si="6"/>
        <v>rokprognozy=2041 i lp=360</v>
      </c>
      <c r="AG49" s="13" t="str">
        <f t="shared" si="6"/>
        <v>rokprognozy=2042 i lp=360</v>
      </c>
      <c r="AH49" s="13" t="str">
        <f t="shared" si="6"/>
        <v>rokprognozy=2043 i lp=360</v>
      </c>
    </row>
    <row r="50" spans="1:34" ht="14.25">
      <c r="A50" s="72" t="s">
        <v>355</v>
      </c>
      <c r="B50" s="204" t="s">
        <v>340</v>
      </c>
      <c r="C50" s="13" t="s">
        <v>126</v>
      </c>
      <c r="D50" s="13" t="str">
        <f t="shared" si="8"/>
        <v>rokprognozy=2013 i lp=370</v>
      </c>
      <c r="E50" s="13" t="str">
        <f t="shared" si="8"/>
        <v>rokprognozy=2014 i lp=370</v>
      </c>
      <c r="F50" s="13" t="str">
        <f t="shared" si="8"/>
        <v>rokprognozy=2015 i lp=370</v>
      </c>
      <c r="G50" s="13" t="str">
        <f t="shared" si="8"/>
        <v>rokprognozy=2016 i lp=370</v>
      </c>
      <c r="H50" s="13" t="str">
        <f t="shared" si="8"/>
        <v>rokprognozy=2017 i lp=370</v>
      </c>
      <c r="I50" s="13" t="str">
        <f t="shared" si="8"/>
        <v>rokprognozy=2018 i lp=370</v>
      </c>
      <c r="J50" s="13" t="str">
        <f t="shared" si="8"/>
        <v>rokprognozy=2019 i lp=370</v>
      </c>
      <c r="K50" s="13" t="str">
        <f t="shared" si="8"/>
        <v>rokprognozy=2020 i lp=370</v>
      </c>
      <c r="L50" s="13" t="str">
        <f t="shared" si="8"/>
        <v>rokprognozy=2021 i lp=370</v>
      </c>
      <c r="M50" s="13" t="str">
        <f t="shared" si="8"/>
        <v>rokprognozy=2022 i lp=370</v>
      </c>
      <c r="N50" s="13" t="str">
        <f t="shared" si="8"/>
        <v>rokprognozy=2023 i lp=370</v>
      </c>
      <c r="O50" s="13" t="str">
        <f t="shared" si="8"/>
        <v>rokprognozy=2024 i lp=370</v>
      </c>
      <c r="P50" s="13" t="str">
        <f t="shared" si="8"/>
        <v>rokprognozy=2025 i lp=370</v>
      </c>
      <c r="Q50" s="13" t="str">
        <f t="shared" si="8"/>
        <v>rokprognozy=2026 i lp=370</v>
      </c>
      <c r="R50" s="13" t="str">
        <f t="shared" si="8"/>
        <v>rokprognozy=2027 i lp=370</v>
      </c>
      <c r="S50" s="13" t="str">
        <f t="shared" si="7"/>
        <v>rokprognozy=2028 i lp=370</v>
      </c>
      <c r="T50" s="13" t="str">
        <f t="shared" si="6"/>
        <v>rokprognozy=2029 i lp=370</v>
      </c>
      <c r="U50" s="13" t="str">
        <f t="shared" si="6"/>
        <v>rokprognozy=2030 i lp=370</v>
      </c>
      <c r="V50" s="13" t="str">
        <f t="shared" si="6"/>
        <v>rokprognozy=2031 i lp=370</v>
      </c>
      <c r="W50" s="13" t="str">
        <f t="shared" si="6"/>
        <v>rokprognozy=2032 i lp=370</v>
      </c>
      <c r="X50" s="13" t="str">
        <f t="shared" si="6"/>
        <v>rokprognozy=2033 i lp=370</v>
      </c>
      <c r="Y50" s="13" t="str">
        <f t="shared" si="6"/>
        <v>rokprognozy=2034 i lp=370</v>
      </c>
      <c r="Z50" s="13" t="str">
        <f t="shared" si="6"/>
        <v>rokprognozy=2035 i lp=370</v>
      </c>
      <c r="AA50" s="13" t="str">
        <f t="shared" si="6"/>
        <v>rokprognozy=2036 i lp=370</v>
      </c>
      <c r="AB50" s="13" t="str">
        <f t="shared" si="6"/>
        <v>rokprognozy=2037 i lp=370</v>
      </c>
      <c r="AC50" s="13" t="str">
        <f t="shared" si="6"/>
        <v>rokprognozy=2038 i lp=370</v>
      </c>
      <c r="AD50" s="13" t="str">
        <f t="shared" si="6"/>
        <v>rokprognozy=2039 i lp=370</v>
      </c>
      <c r="AE50" s="13" t="str">
        <f t="shared" si="6"/>
        <v>rokprognozy=2040 i lp=370</v>
      </c>
      <c r="AF50" s="13" t="str">
        <f t="shared" si="6"/>
        <v>rokprognozy=2041 i lp=370</v>
      </c>
      <c r="AG50" s="13" t="str">
        <f t="shared" si="6"/>
        <v>rokprognozy=2042 i lp=370</v>
      </c>
      <c r="AH50" s="13" t="str">
        <f t="shared" si="6"/>
        <v>rokprognozy=2043 i lp=370</v>
      </c>
    </row>
    <row r="51" spans="1:34" ht="14.25">
      <c r="A51" s="72">
        <v>380</v>
      </c>
      <c r="B51" s="204" t="s">
        <v>341</v>
      </c>
      <c r="C51" s="13" t="s">
        <v>279</v>
      </c>
      <c r="D51" s="13" t="str">
        <f t="shared" si="8"/>
        <v>rokprognozy=2013 i lp=380</v>
      </c>
      <c r="E51" s="13" t="str">
        <f t="shared" si="8"/>
        <v>rokprognozy=2014 i lp=380</v>
      </c>
      <c r="F51" s="13" t="str">
        <f t="shared" si="8"/>
        <v>rokprognozy=2015 i lp=380</v>
      </c>
      <c r="G51" s="13" t="str">
        <f t="shared" si="8"/>
        <v>rokprognozy=2016 i lp=380</v>
      </c>
      <c r="H51" s="13" t="str">
        <f t="shared" si="8"/>
        <v>rokprognozy=2017 i lp=380</v>
      </c>
      <c r="I51" s="13" t="str">
        <f t="shared" si="8"/>
        <v>rokprognozy=2018 i lp=380</v>
      </c>
      <c r="J51" s="13" t="str">
        <f t="shared" si="8"/>
        <v>rokprognozy=2019 i lp=380</v>
      </c>
      <c r="K51" s="13" t="str">
        <f t="shared" si="8"/>
        <v>rokprognozy=2020 i lp=380</v>
      </c>
      <c r="L51" s="13" t="str">
        <f t="shared" si="8"/>
        <v>rokprognozy=2021 i lp=380</v>
      </c>
      <c r="M51" s="13" t="str">
        <f t="shared" si="8"/>
        <v>rokprognozy=2022 i lp=380</v>
      </c>
      <c r="N51" s="13" t="str">
        <f t="shared" si="8"/>
        <v>rokprognozy=2023 i lp=380</v>
      </c>
      <c r="O51" s="13" t="str">
        <f t="shared" si="8"/>
        <v>rokprognozy=2024 i lp=380</v>
      </c>
      <c r="P51" s="13" t="str">
        <f t="shared" si="8"/>
        <v>rokprognozy=2025 i lp=380</v>
      </c>
      <c r="Q51" s="13" t="str">
        <f t="shared" si="8"/>
        <v>rokprognozy=2026 i lp=380</v>
      </c>
      <c r="R51" s="13" t="str">
        <f t="shared" si="8"/>
        <v>rokprognozy=2027 i lp=380</v>
      </c>
      <c r="S51" s="13" t="str">
        <f t="shared" si="7"/>
        <v>rokprognozy=2028 i lp=380</v>
      </c>
      <c r="T51" s="13" t="str">
        <f t="shared" si="6"/>
        <v>rokprognozy=2029 i lp=380</v>
      </c>
      <c r="U51" s="13" t="str">
        <f t="shared" si="6"/>
        <v>rokprognozy=2030 i lp=380</v>
      </c>
      <c r="V51" s="13" t="str">
        <f t="shared" si="6"/>
        <v>rokprognozy=2031 i lp=380</v>
      </c>
      <c r="W51" s="13" t="str">
        <f t="shared" si="6"/>
        <v>rokprognozy=2032 i lp=380</v>
      </c>
      <c r="X51" s="13" t="str">
        <f t="shared" si="6"/>
        <v>rokprognozy=2033 i lp=380</v>
      </c>
      <c r="Y51" s="13" t="str">
        <f t="shared" si="6"/>
        <v>rokprognozy=2034 i lp=380</v>
      </c>
      <c r="Z51" s="13" t="str">
        <f t="shared" si="6"/>
        <v>rokprognozy=2035 i lp=380</v>
      </c>
      <c r="AA51" s="13" t="str">
        <f t="shared" si="6"/>
        <v>rokprognozy=2036 i lp=380</v>
      </c>
      <c r="AB51" s="13" t="str">
        <f t="shared" si="6"/>
        <v>rokprognozy=2037 i lp=380</v>
      </c>
      <c r="AC51" s="13" t="str">
        <f t="shared" si="6"/>
        <v>rokprognozy=2038 i lp=380</v>
      </c>
      <c r="AD51" s="13" t="str">
        <f t="shared" si="6"/>
        <v>rokprognozy=2039 i lp=380</v>
      </c>
      <c r="AE51" s="13" t="str">
        <f t="shared" si="6"/>
        <v>rokprognozy=2040 i lp=380</v>
      </c>
      <c r="AF51" s="13" t="str">
        <f t="shared" si="6"/>
        <v>rokprognozy=2041 i lp=380</v>
      </c>
      <c r="AG51" s="13" t="str">
        <f t="shared" si="6"/>
        <v>rokprognozy=2042 i lp=380</v>
      </c>
      <c r="AH51" s="13" t="str">
        <f t="shared" si="6"/>
        <v>rokprognozy=2043 i lp=380</v>
      </c>
    </row>
    <row r="52" spans="1:34" ht="14.25">
      <c r="A52" s="72">
        <v>391</v>
      </c>
      <c r="B52" s="25" t="s">
        <v>127</v>
      </c>
      <c r="C52" s="13" t="s">
        <v>280</v>
      </c>
      <c r="D52" s="13" t="str">
        <f t="shared" si="8"/>
        <v>rokprognozy=2013 i lp=391</v>
      </c>
      <c r="E52" s="13" t="str">
        <f t="shared" si="8"/>
        <v>rokprognozy=2014 i lp=391</v>
      </c>
      <c r="F52" s="13" t="str">
        <f t="shared" si="8"/>
        <v>rokprognozy=2015 i lp=391</v>
      </c>
      <c r="G52" s="13" t="str">
        <f t="shared" si="8"/>
        <v>rokprognozy=2016 i lp=391</v>
      </c>
      <c r="H52" s="13" t="str">
        <f t="shared" si="8"/>
        <v>rokprognozy=2017 i lp=391</v>
      </c>
      <c r="I52" s="13" t="str">
        <f t="shared" si="8"/>
        <v>rokprognozy=2018 i lp=391</v>
      </c>
      <c r="J52" s="13" t="str">
        <f t="shared" si="8"/>
        <v>rokprognozy=2019 i lp=391</v>
      </c>
      <c r="K52" s="13" t="str">
        <f t="shared" si="8"/>
        <v>rokprognozy=2020 i lp=391</v>
      </c>
      <c r="L52" s="13" t="str">
        <f t="shared" si="8"/>
        <v>rokprognozy=2021 i lp=391</v>
      </c>
      <c r="M52" s="13" t="str">
        <f t="shared" si="8"/>
        <v>rokprognozy=2022 i lp=391</v>
      </c>
      <c r="N52" s="13" t="str">
        <f t="shared" si="8"/>
        <v>rokprognozy=2023 i lp=391</v>
      </c>
      <c r="O52" s="13" t="str">
        <f t="shared" si="8"/>
        <v>rokprognozy=2024 i lp=391</v>
      </c>
      <c r="P52" s="13" t="str">
        <f t="shared" si="8"/>
        <v>rokprognozy=2025 i lp=391</v>
      </c>
      <c r="Q52" s="13" t="str">
        <f t="shared" si="8"/>
        <v>rokprognozy=2026 i lp=391</v>
      </c>
      <c r="R52" s="13" t="str">
        <f t="shared" si="8"/>
        <v>rokprognozy=2027 i lp=391</v>
      </c>
      <c r="S52" s="13" t="str">
        <f t="shared" si="7"/>
        <v>rokprognozy=2028 i lp=391</v>
      </c>
      <c r="T52" s="13" t="str">
        <f t="shared" si="6"/>
        <v>rokprognozy=2029 i lp=391</v>
      </c>
      <c r="U52" s="13" t="str">
        <f t="shared" si="6"/>
        <v>rokprognozy=2030 i lp=391</v>
      </c>
      <c r="V52" s="13" t="str">
        <f t="shared" si="6"/>
        <v>rokprognozy=2031 i lp=391</v>
      </c>
      <c r="W52" s="13" t="str">
        <f t="shared" si="6"/>
        <v>rokprognozy=2032 i lp=391</v>
      </c>
      <c r="X52" s="13" t="str">
        <f t="shared" si="6"/>
        <v>rokprognozy=2033 i lp=391</v>
      </c>
      <c r="Y52" s="13" t="str">
        <f t="shared" si="6"/>
        <v>rokprognozy=2034 i lp=391</v>
      </c>
      <c r="Z52" s="13" t="str">
        <f t="shared" si="6"/>
        <v>rokprognozy=2035 i lp=391</v>
      </c>
      <c r="AA52" s="13" t="str">
        <f t="shared" si="6"/>
        <v>rokprognozy=2036 i lp=391</v>
      </c>
      <c r="AB52" s="13" t="str">
        <f t="shared" si="6"/>
        <v>rokprognozy=2037 i lp=391</v>
      </c>
      <c r="AC52" s="13" t="str">
        <f t="shared" si="6"/>
        <v>rokprognozy=2038 i lp=391</v>
      </c>
      <c r="AD52" s="13" t="str">
        <f t="shared" si="6"/>
        <v>rokprognozy=2039 i lp=391</v>
      </c>
      <c r="AE52" s="13" t="str">
        <f t="shared" si="6"/>
        <v>rokprognozy=2040 i lp=391</v>
      </c>
      <c r="AF52" s="13" t="str">
        <f t="shared" si="6"/>
        <v>rokprognozy=2041 i lp=391</v>
      </c>
      <c r="AG52" s="13" t="str">
        <f t="shared" si="6"/>
        <v>rokprognozy=2042 i lp=391</v>
      </c>
      <c r="AH52" s="13" t="str">
        <f t="shared" si="6"/>
        <v>rokprognozy=2043 i lp=391</v>
      </c>
    </row>
    <row r="53" spans="1:34" s="156" customFormat="1" ht="14.25">
      <c r="A53" s="72" t="s">
        <v>356</v>
      </c>
      <c r="B53" s="25" t="s">
        <v>258</v>
      </c>
      <c r="C53" s="13" t="s">
        <v>281</v>
      </c>
      <c r="D53" s="13" t="str">
        <f t="shared" si="8"/>
        <v>rokprognozy=2013 i lp=392</v>
      </c>
      <c r="E53" s="13" t="str">
        <f t="shared" si="8"/>
        <v>rokprognozy=2014 i lp=392</v>
      </c>
      <c r="F53" s="13" t="str">
        <f t="shared" si="8"/>
        <v>rokprognozy=2015 i lp=392</v>
      </c>
      <c r="G53" s="13" t="str">
        <f t="shared" si="8"/>
        <v>rokprognozy=2016 i lp=392</v>
      </c>
      <c r="H53" s="13" t="str">
        <f t="shared" si="8"/>
        <v>rokprognozy=2017 i lp=392</v>
      </c>
      <c r="I53" s="13" t="str">
        <f t="shared" si="8"/>
        <v>rokprognozy=2018 i lp=392</v>
      </c>
      <c r="J53" s="13" t="str">
        <f t="shared" si="8"/>
        <v>rokprognozy=2019 i lp=392</v>
      </c>
      <c r="K53" s="13" t="str">
        <f t="shared" si="8"/>
        <v>rokprognozy=2020 i lp=392</v>
      </c>
      <c r="L53" s="13" t="str">
        <f t="shared" si="8"/>
        <v>rokprognozy=2021 i lp=392</v>
      </c>
      <c r="M53" s="13" t="str">
        <f t="shared" si="8"/>
        <v>rokprognozy=2022 i lp=392</v>
      </c>
      <c r="N53" s="13" t="str">
        <f t="shared" si="8"/>
        <v>rokprognozy=2023 i lp=392</v>
      </c>
      <c r="O53" s="13" t="str">
        <f t="shared" si="8"/>
        <v>rokprognozy=2024 i lp=392</v>
      </c>
      <c r="P53" s="13" t="str">
        <f t="shared" si="8"/>
        <v>rokprognozy=2025 i lp=392</v>
      </c>
      <c r="Q53" s="13" t="str">
        <f t="shared" si="8"/>
        <v>rokprognozy=2026 i lp=392</v>
      </c>
      <c r="R53" s="13" t="str">
        <f t="shared" si="8"/>
        <v>rokprognozy=2027 i lp=392</v>
      </c>
      <c r="S53" s="13" t="str">
        <f t="shared" si="7"/>
        <v>rokprognozy=2028 i lp=392</v>
      </c>
      <c r="T53" s="13" t="str">
        <f t="shared" si="6"/>
        <v>rokprognozy=2029 i lp=392</v>
      </c>
      <c r="U53" s="13" t="str">
        <f t="shared" si="6"/>
        <v>rokprognozy=2030 i lp=392</v>
      </c>
      <c r="V53" s="13" t="str">
        <f t="shared" si="6"/>
        <v>rokprognozy=2031 i lp=392</v>
      </c>
      <c r="W53" s="13" t="str">
        <f t="shared" si="6"/>
        <v>rokprognozy=2032 i lp=392</v>
      </c>
      <c r="X53" s="13" t="str">
        <f t="shared" si="6"/>
        <v>rokprognozy=2033 i lp=392</v>
      </c>
      <c r="Y53" s="13" t="str">
        <f t="shared" si="6"/>
        <v>rokprognozy=2034 i lp=392</v>
      </c>
      <c r="Z53" s="13" t="str">
        <f t="shared" si="6"/>
        <v>rokprognozy=2035 i lp=392</v>
      </c>
      <c r="AA53" s="13" t="str">
        <f t="shared" si="6"/>
        <v>rokprognozy=2036 i lp=392</v>
      </c>
      <c r="AB53" s="13" t="str">
        <f t="shared" si="6"/>
        <v>rokprognozy=2037 i lp=392</v>
      </c>
      <c r="AC53" s="13" t="str">
        <f t="shared" si="6"/>
        <v>rokprognozy=2038 i lp=392</v>
      </c>
      <c r="AD53" s="13" t="str">
        <f t="shared" si="6"/>
        <v>rokprognozy=2039 i lp=392</v>
      </c>
      <c r="AE53" s="13" t="str">
        <f t="shared" si="6"/>
        <v>rokprognozy=2040 i lp=392</v>
      </c>
      <c r="AF53" s="13" t="str">
        <f t="shared" si="6"/>
        <v>rokprognozy=2041 i lp=392</v>
      </c>
      <c r="AG53" s="13" t="str">
        <f t="shared" si="6"/>
        <v>rokprognozy=2042 i lp=392</v>
      </c>
      <c r="AH53" s="13" t="str">
        <f t="shared" si="6"/>
        <v>rokprognozy=2043 i lp=392</v>
      </c>
    </row>
    <row r="54" spans="1:34" s="156" customFormat="1" ht="14.25">
      <c r="A54" s="72">
        <v>393</v>
      </c>
      <c r="B54" s="25" t="s">
        <v>259</v>
      </c>
      <c r="C54" s="13" t="s">
        <v>282</v>
      </c>
      <c r="D54" s="13" t="str">
        <f t="shared" si="8"/>
        <v>rokprognozy=2013 i lp=393</v>
      </c>
      <c r="E54" s="13" t="str">
        <f t="shared" si="8"/>
        <v>rokprognozy=2014 i lp=393</v>
      </c>
      <c r="F54" s="13" t="str">
        <f t="shared" si="8"/>
        <v>rokprognozy=2015 i lp=393</v>
      </c>
      <c r="G54" s="13" t="str">
        <f t="shared" si="8"/>
        <v>rokprognozy=2016 i lp=393</v>
      </c>
      <c r="H54" s="13" t="str">
        <f t="shared" si="8"/>
        <v>rokprognozy=2017 i lp=393</v>
      </c>
      <c r="I54" s="13" t="str">
        <f t="shared" si="8"/>
        <v>rokprognozy=2018 i lp=393</v>
      </c>
      <c r="J54" s="13" t="str">
        <f t="shared" si="8"/>
        <v>rokprognozy=2019 i lp=393</v>
      </c>
      <c r="K54" s="13" t="str">
        <f t="shared" si="8"/>
        <v>rokprognozy=2020 i lp=393</v>
      </c>
      <c r="L54" s="13" t="str">
        <f t="shared" si="8"/>
        <v>rokprognozy=2021 i lp=393</v>
      </c>
      <c r="M54" s="13" t="str">
        <f t="shared" si="8"/>
        <v>rokprognozy=2022 i lp=393</v>
      </c>
      <c r="N54" s="13" t="str">
        <f t="shared" si="8"/>
        <v>rokprognozy=2023 i lp=393</v>
      </c>
      <c r="O54" s="13" t="str">
        <f t="shared" si="8"/>
        <v>rokprognozy=2024 i lp=393</v>
      </c>
      <c r="P54" s="13" t="str">
        <f t="shared" si="8"/>
        <v>rokprognozy=2025 i lp=393</v>
      </c>
      <c r="Q54" s="13" t="str">
        <f t="shared" si="8"/>
        <v>rokprognozy=2026 i lp=393</v>
      </c>
      <c r="R54" s="13" t="str">
        <f t="shared" si="8"/>
        <v>rokprognozy=2027 i lp=393</v>
      </c>
      <c r="S54" s="13" t="str">
        <f t="shared" si="7"/>
        <v>rokprognozy=2028 i lp=393</v>
      </c>
      <c r="T54" s="13" t="str">
        <f aca="true" t="shared" si="9" ref="T54:AH54">+"rokprognozy="&amp;T$6&amp;" i lp="&amp;$A54</f>
        <v>rokprognozy=2029 i lp=393</v>
      </c>
      <c r="U54" s="13" t="str">
        <f t="shared" si="9"/>
        <v>rokprognozy=2030 i lp=393</v>
      </c>
      <c r="V54" s="13" t="str">
        <f t="shared" si="9"/>
        <v>rokprognozy=2031 i lp=393</v>
      </c>
      <c r="W54" s="13" t="str">
        <f t="shared" si="9"/>
        <v>rokprognozy=2032 i lp=393</v>
      </c>
      <c r="X54" s="13" t="str">
        <f t="shared" si="9"/>
        <v>rokprognozy=2033 i lp=393</v>
      </c>
      <c r="Y54" s="13" t="str">
        <f t="shared" si="9"/>
        <v>rokprognozy=2034 i lp=393</v>
      </c>
      <c r="Z54" s="13" t="str">
        <f t="shared" si="9"/>
        <v>rokprognozy=2035 i lp=393</v>
      </c>
      <c r="AA54" s="13" t="str">
        <f t="shared" si="9"/>
        <v>rokprognozy=2036 i lp=393</v>
      </c>
      <c r="AB54" s="13" t="str">
        <f t="shared" si="9"/>
        <v>rokprognozy=2037 i lp=393</v>
      </c>
      <c r="AC54" s="13" t="str">
        <f t="shared" si="9"/>
        <v>rokprognozy=2038 i lp=393</v>
      </c>
      <c r="AD54" s="13" t="str">
        <f t="shared" si="9"/>
        <v>rokprognozy=2039 i lp=393</v>
      </c>
      <c r="AE54" s="13" t="str">
        <f t="shared" si="9"/>
        <v>rokprognozy=2040 i lp=393</v>
      </c>
      <c r="AF54" s="13" t="str">
        <f t="shared" si="9"/>
        <v>rokprognozy=2041 i lp=393</v>
      </c>
      <c r="AG54" s="13" t="str">
        <f t="shared" si="9"/>
        <v>rokprognozy=2042 i lp=393</v>
      </c>
      <c r="AH54" s="13" t="str">
        <f t="shared" si="9"/>
        <v>rokprognozy=2043 i lp=393</v>
      </c>
    </row>
    <row r="55" spans="1:34" s="156" customFormat="1" ht="14.25">
      <c r="A55" s="72">
        <v>394</v>
      </c>
      <c r="B55" s="25" t="s">
        <v>260</v>
      </c>
      <c r="C55" s="13" t="s">
        <v>283</v>
      </c>
      <c r="D55" s="13" t="str">
        <f t="shared" si="8"/>
        <v>rokprognozy=2013 i lp=394</v>
      </c>
      <c r="E55" s="13" t="str">
        <f t="shared" si="8"/>
        <v>rokprognozy=2014 i lp=394</v>
      </c>
      <c r="F55" s="13" t="str">
        <f t="shared" si="8"/>
        <v>rokprognozy=2015 i lp=394</v>
      </c>
      <c r="G55" s="13" t="str">
        <f t="shared" si="8"/>
        <v>rokprognozy=2016 i lp=394</v>
      </c>
      <c r="H55" s="13" t="str">
        <f t="shared" si="8"/>
        <v>rokprognozy=2017 i lp=394</v>
      </c>
      <c r="I55" s="13" t="str">
        <f t="shared" si="8"/>
        <v>rokprognozy=2018 i lp=394</v>
      </c>
      <c r="J55" s="13" t="str">
        <f t="shared" si="8"/>
        <v>rokprognozy=2019 i lp=394</v>
      </c>
      <c r="K55" s="13" t="str">
        <f t="shared" si="8"/>
        <v>rokprognozy=2020 i lp=394</v>
      </c>
      <c r="L55" s="13" t="str">
        <f t="shared" si="8"/>
        <v>rokprognozy=2021 i lp=394</v>
      </c>
      <c r="M55" s="13" t="str">
        <f t="shared" si="8"/>
        <v>rokprognozy=2022 i lp=394</v>
      </c>
      <c r="N55" s="13" t="str">
        <f t="shared" si="8"/>
        <v>rokprognozy=2023 i lp=394</v>
      </c>
      <c r="O55" s="13" t="str">
        <f t="shared" si="8"/>
        <v>rokprognozy=2024 i lp=394</v>
      </c>
      <c r="P55" s="13" t="str">
        <f t="shared" si="8"/>
        <v>rokprognozy=2025 i lp=394</v>
      </c>
      <c r="Q55" s="13" t="str">
        <f t="shared" si="8"/>
        <v>rokprognozy=2026 i lp=394</v>
      </c>
      <c r="R55" s="13" t="str">
        <f t="shared" si="8"/>
        <v>rokprognozy=2027 i lp=394</v>
      </c>
      <c r="S55" s="13" t="str">
        <f t="shared" si="8"/>
        <v>rokprognozy=2028 i lp=394</v>
      </c>
      <c r="T55" s="13" t="str">
        <f aca="true" t="shared" si="10" ref="T55:AH70">+"rokprognozy="&amp;T$6&amp;" i lp="&amp;$A55</f>
        <v>rokprognozy=2029 i lp=394</v>
      </c>
      <c r="U55" s="13" t="str">
        <f t="shared" si="10"/>
        <v>rokprognozy=2030 i lp=394</v>
      </c>
      <c r="V55" s="13" t="str">
        <f t="shared" si="10"/>
        <v>rokprognozy=2031 i lp=394</v>
      </c>
      <c r="W55" s="13" t="str">
        <f t="shared" si="10"/>
        <v>rokprognozy=2032 i lp=394</v>
      </c>
      <c r="X55" s="13" t="str">
        <f t="shared" si="10"/>
        <v>rokprognozy=2033 i lp=394</v>
      </c>
      <c r="Y55" s="13" t="str">
        <f t="shared" si="10"/>
        <v>rokprognozy=2034 i lp=394</v>
      </c>
      <c r="Z55" s="13" t="str">
        <f t="shared" si="10"/>
        <v>rokprognozy=2035 i lp=394</v>
      </c>
      <c r="AA55" s="13" t="str">
        <f t="shared" si="10"/>
        <v>rokprognozy=2036 i lp=394</v>
      </c>
      <c r="AB55" s="13" t="str">
        <f t="shared" si="10"/>
        <v>rokprognozy=2037 i lp=394</v>
      </c>
      <c r="AC55" s="13" t="str">
        <f t="shared" si="10"/>
        <v>rokprognozy=2038 i lp=394</v>
      </c>
      <c r="AD55" s="13" t="str">
        <f t="shared" si="10"/>
        <v>rokprognozy=2039 i lp=394</v>
      </c>
      <c r="AE55" s="13" t="str">
        <f t="shared" si="10"/>
        <v>rokprognozy=2040 i lp=394</v>
      </c>
      <c r="AF55" s="13" t="str">
        <f t="shared" si="10"/>
        <v>rokprognozy=2041 i lp=394</v>
      </c>
      <c r="AG55" s="13" t="str">
        <f t="shared" si="10"/>
        <v>rokprognozy=2042 i lp=394</v>
      </c>
      <c r="AH55" s="13" t="str">
        <f t="shared" si="10"/>
        <v>rokprognozy=2043 i lp=394</v>
      </c>
    </row>
    <row r="56" spans="1:34" s="156" customFormat="1" ht="14.25">
      <c r="A56" s="72">
        <v>395</v>
      </c>
      <c r="B56" s="204" t="s">
        <v>296</v>
      </c>
      <c r="C56" s="13" t="s">
        <v>284</v>
      </c>
      <c r="D56" s="13" t="str">
        <f aca="true" t="shared" si="11" ref="D56:S71">+"rokprognozy="&amp;D$6&amp;" i lp="&amp;$A56</f>
        <v>rokprognozy=2013 i lp=395</v>
      </c>
      <c r="E56" s="13" t="str">
        <f t="shared" si="11"/>
        <v>rokprognozy=2014 i lp=395</v>
      </c>
      <c r="F56" s="13" t="str">
        <f t="shared" si="11"/>
        <v>rokprognozy=2015 i lp=395</v>
      </c>
      <c r="G56" s="13" t="str">
        <f t="shared" si="11"/>
        <v>rokprognozy=2016 i lp=395</v>
      </c>
      <c r="H56" s="13" t="str">
        <f t="shared" si="11"/>
        <v>rokprognozy=2017 i lp=395</v>
      </c>
      <c r="I56" s="13" t="str">
        <f t="shared" si="11"/>
        <v>rokprognozy=2018 i lp=395</v>
      </c>
      <c r="J56" s="13" t="str">
        <f t="shared" si="11"/>
        <v>rokprognozy=2019 i lp=395</v>
      </c>
      <c r="K56" s="13" t="str">
        <f t="shared" si="11"/>
        <v>rokprognozy=2020 i lp=395</v>
      </c>
      <c r="L56" s="13" t="str">
        <f t="shared" si="11"/>
        <v>rokprognozy=2021 i lp=395</v>
      </c>
      <c r="M56" s="13" t="str">
        <f t="shared" si="11"/>
        <v>rokprognozy=2022 i lp=395</v>
      </c>
      <c r="N56" s="13" t="str">
        <f t="shared" si="11"/>
        <v>rokprognozy=2023 i lp=395</v>
      </c>
      <c r="O56" s="13" t="str">
        <f t="shared" si="11"/>
        <v>rokprognozy=2024 i lp=395</v>
      </c>
      <c r="P56" s="13" t="str">
        <f t="shared" si="11"/>
        <v>rokprognozy=2025 i lp=395</v>
      </c>
      <c r="Q56" s="13" t="str">
        <f t="shared" si="11"/>
        <v>rokprognozy=2026 i lp=395</v>
      </c>
      <c r="R56" s="13" t="str">
        <f t="shared" si="11"/>
        <v>rokprognozy=2027 i lp=395</v>
      </c>
      <c r="S56" s="13" t="str">
        <f t="shared" si="11"/>
        <v>rokprognozy=2028 i lp=395</v>
      </c>
      <c r="T56" s="13" t="str">
        <f t="shared" si="10"/>
        <v>rokprognozy=2029 i lp=395</v>
      </c>
      <c r="U56" s="13" t="str">
        <f t="shared" si="10"/>
        <v>rokprognozy=2030 i lp=395</v>
      </c>
      <c r="V56" s="13" t="str">
        <f t="shared" si="10"/>
        <v>rokprognozy=2031 i lp=395</v>
      </c>
      <c r="W56" s="13" t="str">
        <f t="shared" si="10"/>
        <v>rokprognozy=2032 i lp=395</v>
      </c>
      <c r="X56" s="13" t="str">
        <f t="shared" si="10"/>
        <v>rokprognozy=2033 i lp=395</v>
      </c>
      <c r="Y56" s="13" t="str">
        <f t="shared" si="10"/>
        <v>rokprognozy=2034 i lp=395</v>
      </c>
      <c r="Z56" s="13" t="str">
        <f t="shared" si="10"/>
        <v>rokprognozy=2035 i lp=395</v>
      </c>
      <c r="AA56" s="13" t="str">
        <f t="shared" si="10"/>
        <v>rokprognozy=2036 i lp=395</v>
      </c>
      <c r="AB56" s="13" t="str">
        <f t="shared" si="10"/>
        <v>rokprognozy=2037 i lp=395</v>
      </c>
      <c r="AC56" s="13" t="str">
        <f t="shared" si="10"/>
        <v>rokprognozy=2038 i lp=395</v>
      </c>
      <c r="AD56" s="13" t="str">
        <f t="shared" si="10"/>
        <v>rokprognozy=2039 i lp=395</v>
      </c>
      <c r="AE56" s="13" t="str">
        <f t="shared" si="10"/>
        <v>rokprognozy=2040 i lp=395</v>
      </c>
      <c r="AF56" s="13" t="str">
        <f t="shared" si="10"/>
        <v>rokprognozy=2041 i lp=395</v>
      </c>
      <c r="AG56" s="13" t="str">
        <f t="shared" si="10"/>
        <v>rokprognozy=2042 i lp=395</v>
      </c>
      <c r="AH56" s="13" t="str">
        <f t="shared" si="10"/>
        <v>rokprognozy=2043 i lp=395</v>
      </c>
    </row>
    <row r="57" spans="1:34" s="156" customFormat="1" ht="14.25">
      <c r="A57" s="72">
        <v>396</v>
      </c>
      <c r="B57" s="204" t="s">
        <v>265</v>
      </c>
      <c r="C57" s="13" t="s">
        <v>285</v>
      </c>
      <c r="D57" s="13" t="str">
        <f t="shared" si="11"/>
        <v>rokprognozy=2013 i lp=396</v>
      </c>
      <c r="E57" s="13" t="str">
        <f t="shared" si="11"/>
        <v>rokprognozy=2014 i lp=396</v>
      </c>
      <c r="F57" s="13" t="str">
        <f t="shared" si="11"/>
        <v>rokprognozy=2015 i lp=396</v>
      </c>
      <c r="G57" s="13" t="str">
        <f t="shared" si="11"/>
        <v>rokprognozy=2016 i lp=396</v>
      </c>
      <c r="H57" s="13" t="str">
        <f t="shared" si="11"/>
        <v>rokprognozy=2017 i lp=396</v>
      </c>
      <c r="I57" s="13" t="str">
        <f t="shared" si="11"/>
        <v>rokprognozy=2018 i lp=396</v>
      </c>
      <c r="J57" s="13" t="str">
        <f t="shared" si="11"/>
        <v>rokprognozy=2019 i lp=396</v>
      </c>
      <c r="K57" s="13" t="str">
        <f t="shared" si="11"/>
        <v>rokprognozy=2020 i lp=396</v>
      </c>
      <c r="L57" s="13" t="str">
        <f t="shared" si="11"/>
        <v>rokprognozy=2021 i lp=396</v>
      </c>
      <c r="M57" s="13" t="str">
        <f t="shared" si="11"/>
        <v>rokprognozy=2022 i lp=396</v>
      </c>
      <c r="N57" s="13" t="str">
        <f t="shared" si="11"/>
        <v>rokprognozy=2023 i lp=396</v>
      </c>
      <c r="O57" s="13" t="str">
        <f t="shared" si="11"/>
        <v>rokprognozy=2024 i lp=396</v>
      </c>
      <c r="P57" s="13" t="str">
        <f t="shared" si="11"/>
        <v>rokprognozy=2025 i lp=396</v>
      </c>
      <c r="Q57" s="13" t="str">
        <f t="shared" si="11"/>
        <v>rokprognozy=2026 i lp=396</v>
      </c>
      <c r="R57" s="13" t="str">
        <f t="shared" si="11"/>
        <v>rokprognozy=2027 i lp=396</v>
      </c>
      <c r="S57" s="13" t="str">
        <f t="shared" si="11"/>
        <v>rokprognozy=2028 i lp=396</v>
      </c>
      <c r="T57" s="13" t="str">
        <f t="shared" si="10"/>
        <v>rokprognozy=2029 i lp=396</v>
      </c>
      <c r="U57" s="13" t="str">
        <f t="shared" si="10"/>
        <v>rokprognozy=2030 i lp=396</v>
      </c>
      <c r="V57" s="13" t="str">
        <f t="shared" si="10"/>
        <v>rokprognozy=2031 i lp=396</v>
      </c>
      <c r="W57" s="13" t="str">
        <f t="shared" si="10"/>
        <v>rokprognozy=2032 i lp=396</v>
      </c>
      <c r="X57" s="13" t="str">
        <f t="shared" si="10"/>
        <v>rokprognozy=2033 i lp=396</v>
      </c>
      <c r="Y57" s="13" t="str">
        <f t="shared" si="10"/>
        <v>rokprognozy=2034 i lp=396</v>
      </c>
      <c r="Z57" s="13" t="str">
        <f t="shared" si="10"/>
        <v>rokprognozy=2035 i lp=396</v>
      </c>
      <c r="AA57" s="13" t="str">
        <f t="shared" si="10"/>
        <v>rokprognozy=2036 i lp=396</v>
      </c>
      <c r="AB57" s="13" t="str">
        <f t="shared" si="10"/>
        <v>rokprognozy=2037 i lp=396</v>
      </c>
      <c r="AC57" s="13" t="str">
        <f t="shared" si="10"/>
        <v>rokprognozy=2038 i lp=396</v>
      </c>
      <c r="AD57" s="13" t="str">
        <f t="shared" si="10"/>
        <v>rokprognozy=2039 i lp=396</v>
      </c>
      <c r="AE57" s="13" t="str">
        <f t="shared" si="10"/>
        <v>rokprognozy=2040 i lp=396</v>
      </c>
      <c r="AF57" s="13" t="str">
        <f t="shared" si="10"/>
        <v>rokprognozy=2041 i lp=396</v>
      </c>
      <c r="AG57" s="13" t="str">
        <f t="shared" si="10"/>
        <v>rokprognozy=2042 i lp=396</v>
      </c>
      <c r="AH57" s="13" t="str">
        <f t="shared" si="10"/>
        <v>rokprognozy=2043 i lp=396</v>
      </c>
    </row>
    <row r="58" spans="1:34" s="156" customFormat="1" ht="14.25">
      <c r="A58" s="72">
        <v>397</v>
      </c>
      <c r="B58" s="25" t="s">
        <v>261</v>
      </c>
      <c r="C58" s="13" t="s">
        <v>286</v>
      </c>
      <c r="D58" s="13" t="str">
        <f t="shared" si="11"/>
        <v>rokprognozy=2013 i lp=397</v>
      </c>
      <c r="E58" s="13" t="str">
        <f t="shared" si="11"/>
        <v>rokprognozy=2014 i lp=397</v>
      </c>
      <c r="F58" s="13" t="str">
        <f t="shared" si="11"/>
        <v>rokprognozy=2015 i lp=397</v>
      </c>
      <c r="G58" s="13" t="str">
        <f t="shared" si="11"/>
        <v>rokprognozy=2016 i lp=397</v>
      </c>
      <c r="H58" s="13" t="str">
        <f t="shared" si="11"/>
        <v>rokprognozy=2017 i lp=397</v>
      </c>
      <c r="I58" s="13" t="str">
        <f t="shared" si="11"/>
        <v>rokprognozy=2018 i lp=397</v>
      </c>
      <c r="J58" s="13" t="str">
        <f t="shared" si="11"/>
        <v>rokprognozy=2019 i lp=397</v>
      </c>
      <c r="K58" s="13" t="str">
        <f t="shared" si="11"/>
        <v>rokprognozy=2020 i lp=397</v>
      </c>
      <c r="L58" s="13" t="str">
        <f t="shared" si="11"/>
        <v>rokprognozy=2021 i lp=397</v>
      </c>
      <c r="M58" s="13" t="str">
        <f t="shared" si="11"/>
        <v>rokprognozy=2022 i lp=397</v>
      </c>
      <c r="N58" s="13" t="str">
        <f t="shared" si="11"/>
        <v>rokprognozy=2023 i lp=397</v>
      </c>
      <c r="O58" s="13" t="str">
        <f t="shared" si="11"/>
        <v>rokprognozy=2024 i lp=397</v>
      </c>
      <c r="P58" s="13" t="str">
        <f t="shared" si="11"/>
        <v>rokprognozy=2025 i lp=397</v>
      </c>
      <c r="Q58" s="13" t="str">
        <f t="shared" si="11"/>
        <v>rokprognozy=2026 i lp=397</v>
      </c>
      <c r="R58" s="13" t="str">
        <f t="shared" si="11"/>
        <v>rokprognozy=2027 i lp=397</v>
      </c>
      <c r="S58" s="13" t="str">
        <f t="shared" si="11"/>
        <v>rokprognozy=2028 i lp=397</v>
      </c>
      <c r="T58" s="13" t="str">
        <f t="shared" si="10"/>
        <v>rokprognozy=2029 i lp=397</v>
      </c>
      <c r="U58" s="13" t="str">
        <f t="shared" si="10"/>
        <v>rokprognozy=2030 i lp=397</v>
      </c>
      <c r="V58" s="13" t="str">
        <f t="shared" si="10"/>
        <v>rokprognozy=2031 i lp=397</v>
      </c>
      <c r="W58" s="13" t="str">
        <f t="shared" si="10"/>
        <v>rokprognozy=2032 i lp=397</v>
      </c>
      <c r="X58" s="13" t="str">
        <f t="shared" si="10"/>
        <v>rokprognozy=2033 i lp=397</v>
      </c>
      <c r="Y58" s="13" t="str">
        <f t="shared" si="10"/>
        <v>rokprognozy=2034 i lp=397</v>
      </c>
      <c r="Z58" s="13" t="str">
        <f t="shared" si="10"/>
        <v>rokprognozy=2035 i lp=397</v>
      </c>
      <c r="AA58" s="13" t="str">
        <f t="shared" si="10"/>
        <v>rokprognozy=2036 i lp=397</v>
      </c>
      <c r="AB58" s="13" t="str">
        <f t="shared" si="10"/>
        <v>rokprognozy=2037 i lp=397</v>
      </c>
      <c r="AC58" s="13" t="str">
        <f t="shared" si="10"/>
        <v>rokprognozy=2038 i lp=397</v>
      </c>
      <c r="AD58" s="13" t="str">
        <f t="shared" si="10"/>
        <v>rokprognozy=2039 i lp=397</v>
      </c>
      <c r="AE58" s="13" t="str">
        <f t="shared" si="10"/>
        <v>rokprognozy=2040 i lp=397</v>
      </c>
      <c r="AF58" s="13" t="str">
        <f t="shared" si="10"/>
        <v>rokprognozy=2041 i lp=397</v>
      </c>
      <c r="AG58" s="13" t="str">
        <f t="shared" si="10"/>
        <v>rokprognozy=2042 i lp=397</v>
      </c>
      <c r="AH58" s="13" t="str">
        <f t="shared" si="10"/>
        <v>rokprognozy=2043 i lp=397</v>
      </c>
    </row>
    <row r="59" spans="1:34" ht="14.25">
      <c r="A59" s="72">
        <v>400</v>
      </c>
      <c r="B59" s="204" t="s">
        <v>342</v>
      </c>
      <c r="C59" s="13" t="s">
        <v>69</v>
      </c>
      <c r="D59" s="13" t="str">
        <f t="shared" si="11"/>
        <v>rokprognozy=2013 i lp=400</v>
      </c>
      <c r="E59" s="13" t="str">
        <f t="shared" si="11"/>
        <v>rokprognozy=2014 i lp=400</v>
      </c>
      <c r="F59" s="13" t="str">
        <f t="shared" si="11"/>
        <v>rokprognozy=2015 i lp=400</v>
      </c>
      <c r="G59" s="13" t="str">
        <f t="shared" si="11"/>
        <v>rokprognozy=2016 i lp=400</v>
      </c>
      <c r="H59" s="13" t="str">
        <f t="shared" si="11"/>
        <v>rokprognozy=2017 i lp=400</v>
      </c>
      <c r="I59" s="13" t="str">
        <f t="shared" si="11"/>
        <v>rokprognozy=2018 i lp=400</v>
      </c>
      <c r="J59" s="13" t="str">
        <f t="shared" si="11"/>
        <v>rokprognozy=2019 i lp=400</v>
      </c>
      <c r="K59" s="13" t="str">
        <f t="shared" si="11"/>
        <v>rokprognozy=2020 i lp=400</v>
      </c>
      <c r="L59" s="13" t="str">
        <f t="shared" si="11"/>
        <v>rokprognozy=2021 i lp=400</v>
      </c>
      <c r="M59" s="13" t="str">
        <f t="shared" si="11"/>
        <v>rokprognozy=2022 i lp=400</v>
      </c>
      <c r="N59" s="13" t="str">
        <f t="shared" si="11"/>
        <v>rokprognozy=2023 i lp=400</v>
      </c>
      <c r="O59" s="13" t="str">
        <f t="shared" si="11"/>
        <v>rokprognozy=2024 i lp=400</v>
      </c>
      <c r="P59" s="13" t="str">
        <f t="shared" si="11"/>
        <v>rokprognozy=2025 i lp=400</v>
      </c>
      <c r="Q59" s="13" t="str">
        <f t="shared" si="11"/>
        <v>rokprognozy=2026 i lp=400</v>
      </c>
      <c r="R59" s="13" t="str">
        <f t="shared" si="11"/>
        <v>rokprognozy=2027 i lp=400</v>
      </c>
      <c r="S59" s="13" t="str">
        <f t="shared" si="11"/>
        <v>rokprognozy=2028 i lp=400</v>
      </c>
      <c r="T59" s="13" t="str">
        <f t="shared" si="10"/>
        <v>rokprognozy=2029 i lp=400</v>
      </c>
      <c r="U59" s="13" t="str">
        <f t="shared" si="10"/>
        <v>rokprognozy=2030 i lp=400</v>
      </c>
      <c r="V59" s="13" t="str">
        <f t="shared" si="10"/>
        <v>rokprognozy=2031 i lp=400</v>
      </c>
      <c r="W59" s="13" t="str">
        <f t="shared" si="10"/>
        <v>rokprognozy=2032 i lp=400</v>
      </c>
      <c r="X59" s="13" t="str">
        <f t="shared" si="10"/>
        <v>rokprognozy=2033 i lp=400</v>
      </c>
      <c r="Y59" s="13" t="str">
        <f t="shared" si="10"/>
        <v>rokprognozy=2034 i lp=400</v>
      </c>
      <c r="Z59" s="13" t="str">
        <f t="shared" si="10"/>
        <v>rokprognozy=2035 i lp=400</v>
      </c>
      <c r="AA59" s="13" t="str">
        <f t="shared" si="10"/>
        <v>rokprognozy=2036 i lp=400</v>
      </c>
      <c r="AB59" s="13" t="str">
        <f t="shared" si="10"/>
        <v>rokprognozy=2037 i lp=400</v>
      </c>
      <c r="AC59" s="13" t="str">
        <f t="shared" si="10"/>
        <v>rokprognozy=2038 i lp=400</v>
      </c>
      <c r="AD59" s="13" t="str">
        <f t="shared" si="10"/>
        <v>rokprognozy=2039 i lp=400</v>
      </c>
      <c r="AE59" s="13" t="str">
        <f t="shared" si="10"/>
        <v>rokprognozy=2040 i lp=400</v>
      </c>
      <c r="AF59" s="13" t="str">
        <f t="shared" si="10"/>
        <v>rokprognozy=2041 i lp=400</v>
      </c>
      <c r="AG59" s="13" t="str">
        <f t="shared" si="10"/>
        <v>rokprognozy=2042 i lp=400</v>
      </c>
      <c r="AH59" s="13" t="str">
        <f t="shared" si="10"/>
        <v>rokprognozy=2043 i lp=400</v>
      </c>
    </row>
    <row r="60" spans="1:34" ht="14.25">
      <c r="A60" s="72">
        <v>410</v>
      </c>
      <c r="B60" s="25" t="s">
        <v>128</v>
      </c>
      <c r="C60" s="13" t="s">
        <v>71</v>
      </c>
      <c r="D60" s="13" t="str">
        <f t="shared" si="11"/>
        <v>rokprognozy=2013 i lp=410</v>
      </c>
      <c r="E60" s="13" t="str">
        <f t="shared" si="11"/>
        <v>rokprognozy=2014 i lp=410</v>
      </c>
      <c r="F60" s="13" t="str">
        <f t="shared" si="11"/>
        <v>rokprognozy=2015 i lp=410</v>
      </c>
      <c r="G60" s="13" t="str">
        <f t="shared" si="11"/>
        <v>rokprognozy=2016 i lp=410</v>
      </c>
      <c r="H60" s="13" t="str">
        <f t="shared" si="11"/>
        <v>rokprognozy=2017 i lp=410</v>
      </c>
      <c r="I60" s="13" t="str">
        <f t="shared" si="11"/>
        <v>rokprognozy=2018 i lp=410</v>
      </c>
      <c r="J60" s="13" t="str">
        <f t="shared" si="11"/>
        <v>rokprognozy=2019 i lp=410</v>
      </c>
      <c r="K60" s="13" t="str">
        <f t="shared" si="11"/>
        <v>rokprognozy=2020 i lp=410</v>
      </c>
      <c r="L60" s="13" t="str">
        <f t="shared" si="11"/>
        <v>rokprognozy=2021 i lp=410</v>
      </c>
      <c r="M60" s="13" t="str">
        <f t="shared" si="11"/>
        <v>rokprognozy=2022 i lp=410</v>
      </c>
      <c r="N60" s="13" t="str">
        <f t="shared" si="11"/>
        <v>rokprognozy=2023 i lp=410</v>
      </c>
      <c r="O60" s="13" t="str">
        <f t="shared" si="11"/>
        <v>rokprognozy=2024 i lp=410</v>
      </c>
      <c r="P60" s="13" t="str">
        <f t="shared" si="11"/>
        <v>rokprognozy=2025 i lp=410</v>
      </c>
      <c r="Q60" s="13" t="str">
        <f t="shared" si="11"/>
        <v>rokprognozy=2026 i lp=410</v>
      </c>
      <c r="R60" s="13" t="str">
        <f t="shared" si="11"/>
        <v>rokprognozy=2027 i lp=410</v>
      </c>
      <c r="S60" s="13" t="str">
        <f t="shared" si="11"/>
        <v>rokprognozy=2028 i lp=410</v>
      </c>
      <c r="T60" s="13" t="str">
        <f t="shared" si="10"/>
        <v>rokprognozy=2029 i lp=410</v>
      </c>
      <c r="U60" s="13" t="str">
        <f t="shared" si="10"/>
        <v>rokprognozy=2030 i lp=410</v>
      </c>
      <c r="V60" s="13" t="str">
        <f t="shared" si="10"/>
        <v>rokprognozy=2031 i lp=410</v>
      </c>
      <c r="W60" s="13" t="str">
        <f t="shared" si="10"/>
        <v>rokprognozy=2032 i lp=410</v>
      </c>
      <c r="X60" s="13" t="str">
        <f t="shared" si="10"/>
        <v>rokprognozy=2033 i lp=410</v>
      </c>
      <c r="Y60" s="13" t="str">
        <f t="shared" si="10"/>
        <v>rokprognozy=2034 i lp=410</v>
      </c>
      <c r="Z60" s="13" t="str">
        <f t="shared" si="10"/>
        <v>rokprognozy=2035 i lp=410</v>
      </c>
      <c r="AA60" s="13" t="str">
        <f t="shared" si="10"/>
        <v>rokprognozy=2036 i lp=410</v>
      </c>
      <c r="AB60" s="13" t="str">
        <f t="shared" si="10"/>
        <v>rokprognozy=2037 i lp=410</v>
      </c>
      <c r="AC60" s="13" t="str">
        <f t="shared" si="10"/>
        <v>rokprognozy=2038 i lp=410</v>
      </c>
      <c r="AD60" s="13" t="str">
        <f t="shared" si="10"/>
        <v>rokprognozy=2039 i lp=410</v>
      </c>
      <c r="AE60" s="13" t="str">
        <f t="shared" si="10"/>
        <v>rokprognozy=2040 i lp=410</v>
      </c>
      <c r="AF60" s="13" t="str">
        <f t="shared" si="10"/>
        <v>rokprognozy=2041 i lp=410</v>
      </c>
      <c r="AG60" s="13" t="str">
        <f t="shared" si="10"/>
        <v>rokprognozy=2042 i lp=410</v>
      </c>
      <c r="AH60" s="13" t="str">
        <f t="shared" si="10"/>
        <v>rokprognozy=2043 i lp=410</v>
      </c>
    </row>
    <row r="61" spans="1:34" ht="14.25">
      <c r="A61" s="72">
        <v>420</v>
      </c>
      <c r="B61" s="204" t="s">
        <v>343</v>
      </c>
      <c r="C61" s="13" t="s">
        <v>72</v>
      </c>
      <c r="D61" s="13" t="str">
        <f t="shared" si="11"/>
        <v>rokprognozy=2013 i lp=420</v>
      </c>
      <c r="E61" s="13" t="str">
        <f t="shared" si="11"/>
        <v>rokprognozy=2014 i lp=420</v>
      </c>
      <c r="F61" s="13" t="str">
        <f t="shared" si="11"/>
        <v>rokprognozy=2015 i lp=420</v>
      </c>
      <c r="G61" s="13" t="str">
        <f t="shared" si="11"/>
        <v>rokprognozy=2016 i lp=420</v>
      </c>
      <c r="H61" s="13" t="str">
        <f t="shared" si="11"/>
        <v>rokprognozy=2017 i lp=420</v>
      </c>
      <c r="I61" s="13" t="str">
        <f t="shared" si="11"/>
        <v>rokprognozy=2018 i lp=420</v>
      </c>
      <c r="J61" s="13" t="str">
        <f t="shared" si="11"/>
        <v>rokprognozy=2019 i lp=420</v>
      </c>
      <c r="K61" s="13" t="str">
        <f t="shared" si="11"/>
        <v>rokprognozy=2020 i lp=420</v>
      </c>
      <c r="L61" s="13" t="str">
        <f t="shared" si="11"/>
        <v>rokprognozy=2021 i lp=420</v>
      </c>
      <c r="M61" s="13" t="str">
        <f t="shared" si="11"/>
        <v>rokprognozy=2022 i lp=420</v>
      </c>
      <c r="N61" s="13" t="str">
        <f t="shared" si="11"/>
        <v>rokprognozy=2023 i lp=420</v>
      </c>
      <c r="O61" s="13" t="str">
        <f t="shared" si="11"/>
        <v>rokprognozy=2024 i lp=420</v>
      </c>
      <c r="P61" s="13" t="str">
        <f t="shared" si="11"/>
        <v>rokprognozy=2025 i lp=420</v>
      </c>
      <c r="Q61" s="13" t="str">
        <f t="shared" si="11"/>
        <v>rokprognozy=2026 i lp=420</v>
      </c>
      <c r="R61" s="13" t="str">
        <f t="shared" si="11"/>
        <v>rokprognozy=2027 i lp=420</v>
      </c>
      <c r="S61" s="13" t="str">
        <f t="shared" si="11"/>
        <v>rokprognozy=2028 i lp=420</v>
      </c>
      <c r="T61" s="13" t="str">
        <f t="shared" si="10"/>
        <v>rokprognozy=2029 i lp=420</v>
      </c>
      <c r="U61" s="13" t="str">
        <f t="shared" si="10"/>
        <v>rokprognozy=2030 i lp=420</v>
      </c>
      <c r="V61" s="13" t="str">
        <f t="shared" si="10"/>
        <v>rokprognozy=2031 i lp=420</v>
      </c>
      <c r="W61" s="13" t="str">
        <f t="shared" si="10"/>
        <v>rokprognozy=2032 i lp=420</v>
      </c>
      <c r="X61" s="13" t="str">
        <f t="shared" si="10"/>
        <v>rokprognozy=2033 i lp=420</v>
      </c>
      <c r="Y61" s="13" t="str">
        <f t="shared" si="10"/>
        <v>rokprognozy=2034 i lp=420</v>
      </c>
      <c r="Z61" s="13" t="str">
        <f t="shared" si="10"/>
        <v>rokprognozy=2035 i lp=420</v>
      </c>
      <c r="AA61" s="13" t="str">
        <f t="shared" si="10"/>
        <v>rokprognozy=2036 i lp=420</v>
      </c>
      <c r="AB61" s="13" t="str">
        <f t="shared" si="10"/>
        <v>rokprognozy=2037 i lp=420</v>
      </c>
      <c r="AC61" s="13" t="str">
        <f t="shared" si="10"/>
        <v>rokprognozy=2038 i lp=420</v>
      </c>
      <c r="AD61" s="13" t="str">
        <f t="shared" si="10"/>
        <v>rokprognozy=2039 i lp=420</v>
      </c>
      <c r="AE61" s="13" t="str">
        <f t="shared" si="10"/>
        <v>rokprognozy=2040 i lp=420</v>
      </c>
      <c r="AF61" s="13" t="str">
        <f t="shared" si="10"/>
        <v>rokprognozy=2041 i lp=420</v>
      </c>
      <c r="AG61" s="13" t="str">
        <f t="shared" si="10"/>
        <v>rokprognozy=2042 i lp=420</v>
      </c>
      <c r="AH61" s="13" t="str">
        <f t="shared" si="10"/>
        <v>rokprognozy=2043 i lp=420</v>
      </c>
    </row>
    <row r="62" spans="1:34" ht="14.25">
      <c r="A62" s="72">
        <v>430</v>
      </c>
      <c r="B62" s="25" t="s">
        <v>129</v>
      </c>
      <c r="C62" s="13" t="s">
        <v>74</v>
      </c>
      <c r="D62" s="13" t="str">
        <f t="shared" si="11"/>
        <v>rokprognozy=2013 i lp=430</v>
      </c>
      <c r="E62" s="13" t="str">
        <f t="shared" si="11"/>
        <v>rokprognozy=2014 i lp=430</v>
      </c>
      <c r="F62" s="13" t="str">
        <f t="shared" si="11"/>
        <v>rokprognozy=2015 i lp=430</v>
      </c>
      <c r="G62" s="13" t="str">
        <f t="shared" si="11"/>
        <v>rokprognozy=2016 i lp=430</v>
      </c>
      <c r="H62" s="13" t="str">
        <f t="shared" si="11"/>
        <v>rokprognozy=2017 i lp=430</v>
      </c>
      <c r="I62" s="13" t="str">
        <f t="shared" si="11"/>
        <v>rokprognozy=2018 i lp=430</v>
      </c>
      <c r="J62" s="13" t="str">
        <f t="shared" si="11"/>
        <v>rokprognozy=2019 i lp=430</v>
      </c>
      <c r="K62" s="13" t="str">
        <f t="shared" si="11"/>
        <v>rokprognozy=2020 i lp=430</v>
      </c>
      <c r="L62" s="13" t="str">
        <f t="shared" si="11"/>
        <v>rokprognozy=2021 i lp=430</v>
      </c>
      <c r="M62" s="13" t="str">
        <f t="shared" si="11"/>
        <v>rokprognozy=2022 i lp=430</v>
      </c>
      <c r="N62" s="13" t="str">
        <f t="shared" si="11"/>
        <v>rokprognozy=2023 i lp=430</v>
      </c>
      <c r="O62" s="13" t="str">
        <f t="shared" si="11"/>
        <v>rokprognozy=2024 i lp=430</v>
      </c>
      <c r="P62" s="13" t="str">
        <f t="shared" si="11"/>
        <v>rokprognozy=2025 i lp=430</v>
      </c>
      <c r="Q62" s="13" t="str">
        <f t="shared" si="11"/>
        <v>rokprognozy=2026 i lp=430</v>
      </c>
      <c r="R62" s="13" t="str">
        <f t="shared" si="11"/>
        <v>rokprognozy=2027 i lp=430</v>
      </c>
      <c r="S62" s="13" t="str">
        <f t="shared" si="11"/>
        <v>rokprognozy=2028 i lp=430</v>
      </c>
      <c r="T62" s="13" t="str">
        <f t="shared" si="10"/>
        <v>rokprognozy=2029 i lp=430</v>
      </c>
      <c r="U62" s="13" t="str">
        <f t="shared" si="10"/>
        <v>rokprognozy=2030 i lp=430</v>
      </c>
      <c r="V62" s="13" t="str">
        <f t="shared" si="10"/>
        <v>rokprognozy=2031 i lp=430</v>
      </c>
      <c r="W62" s="13" t="str">
        <f t="shared" si="10"/>
        <v>rokprognozy=2032 i lp=430</v>
      </c>
      <c r="X62" s="13" t="str">
        <f t="shared" si="10"/>
        <v>rokprognozy=2033 i lp=430</v>
      </c>
      <c r="Y62" s="13" t="str">
        <f t="shared" si="10"/>
        <v>rokprognozy=2034 i lp=430</v>
      </c>
      <c r="Z62" s="13" t="str">
        <f t="shared" si="10"/>
        <v>rokprognozy=2035 i lp=430</v>
      </c>
      <c r="AA62" s="13" t="str">
        <f t="shared" si="10"/>
        <v>rokprognozy=2036 i lp=430</v>
      </c>
      <c r="AB62" s="13" t="str">
        <f t="shared" si="10"/>
        <v>rokprognozy=2037 i lp=430</v>
      </c>
      <c r="AC62" s="13" t="str">
        <f t="shared" si="10"/>
        <v>rokprognozy=2038 i lp=430</v>
      </c>
      <c r="AD62" s="13" t="str">
        <f t="shared" si="10"/>
        <v>rokprognozy=2039 i lp=430</v>
      </c>
      <c r="AE62" s="13" t="str">
        <f t="shared" si="10"/>
        <v>rokprognozy=2040 i lp=430</v>
      </c>
      <c r="AF62" s="13" t="str">
        <f t="shared" si="10"/>
        <v>rokprognozy=2041 i lp=430</v>
      </c>
      <c r="AG62" s="13" t="str">
        <f t="shared" si="10"/>
        <v>rokprognozy=2042 i lp=430</v>
      </c>
      <c r="AH62" s="13" t="str">
        <f t="shared" si="10"/>
        <v>rokprognozy=2043 i lp=430</v>
      </c>
    </row>
    <row r="63" spans="1:34" ht="14.25">
      <c r="A63" s="72">
        <v>440</v>
      </c>
      <c r="B63" s="204" t="s">
        <v>344</v>
      </c>
      <c r="C63" s="13" t="s">
        <v>130</v>
      </c>
      <c r="D63" s="13" t="str">
        <f t="shared" si="11"/>
        <v>rokprognozy=2013 i lp=440</v>
      </c>
      <c r="E63" s="13" t="str">
        <f t="shared" si="11"/>
        <v>rokprognozy=2014 i lp=440</v>
      </c>
      <c r="F63" s="13" t="str">
        <f t="shared" si="11"/>
        <v>rokprognozy=2015 i lp=440</v>
      </c>
      <c r="G63" s="13" t="str">
        <f t="shared" si="11"/>
        <v>rokprognozy=2016 i lp=440</v>
      </c>
      <c r="H63" s="13" t="str">
        <f t="shared" si="11"/>
        <v>rokprognozy=2017 i lp=440</v>
      </c>
      <c r="I63" s="13" t="str">
        <f t="shared" si="11"/>
        <v>rokprognozy=2018 i lp=440</v>
      </c>
      <c r="J63" s="13" t="str">
        <f t="shared" si="11"/>
        <v>rokprognozy=2019 i lp=440</v>
      </c>
      <c r="K63" s="13" t="str">
        <f t="shared" si="11"/>
        <v>rokprognozy=2020 i lp=440</v>
      </c>
      <c r="L63" s="13" t="str">
        <f t="shared" si="11"/>
        <v>rokprognozy=2021 i lp=440</v>
      </c>
      <c r="M63" s="13" t="str">
        <f t="shared" si="11"/>
        <v>rokprognozy=2022 i lp=440</v>
      </c>
      <c r="N63" s="13" t="str">
        <f t="shared" si="11"/>
        <v>rokprognozy=2023 i lp=440</v>
      </c>
      <c r="O63" s="13" t="str">
        <f t="shared" si="11"/>
        <v>rokprognozy=2024 i lp=440</v>
      </c>
      <c r="P63" s="13" t="str">
        <f t="shared" si="11"/>
        <v>rokprognozy=2025 i lp=440</v>
      </c>
      <c r="Q63" s="13" t="str">
        <f t="shared" si="11"/>
        <v>rokprognozy=2026 i lp=440</v>
      </c>
      <c r="R63" s="13" t="str">
        <f t="shared" si="11"/>
        <v>rokprognozy=2027 i lp=440</v>
      </c>
      <c r="S63" s="13" t="str">
        <f t="shared" si="11"/>
        <v>rokprognozy=2028 i lp=440</v>
      </c>
      <c r="T63" s="13" t="str">
        <f t="shared" si="10"/>
        <v>rokprognozy=2029 i lp=440</v>
      </c>
      <c r="U63" s="13" t="str">
        <f t="shared" si="10"/>
        <v>rokprognozy=2030 i lp=440</v>
      </c>
      <c r="V63" s="13" t="str">
        <f t="shared" si="10"/>
        <v>rokprognozy=2031 i lp=440</v>
      </c>
      <c r="W63" s="13" t="str">
        <f t="shared" si="10"/>
        <v>rokprognozy=2032 i lp=440</v>
      </c>
      <c r="X63" s="13" t="str">
        <f t="shared" si="10"/>
        <v>rokprognozy=2033 i lp=440</v>
      </c>
      <c r="Y63" s="13" t="str">
        <f t="shared" si="10"/>
        <v>rokprognozy=2034 i lp=440</v>
      </c>
      <c r="Z63" s="13" t="str">
        <f t="shared" si="10"/>
        <v>rokprognozy=2035 i lp=440</v>
      </c>
      <c r="AA63" s="13" t="str">
        <f t="shared" si="10"/>
        <v>rokprognozy=2036 i lp=440</v>
      </c>
      <c r="AB63" s="13" t="str">
        <f t="shared" si="10"/>
        <v>rokprognozy=2037 i lp=440</v>
      </c>
      <c r="AC63" s="13" t="str">
        <f t="shared" si="10"/>
        <v>rokprognozy=2038 i lp=440</v>
      </c>
      <c r="AD63" s="13" t="str">
        <f t="shared" si="10"/>
        <v>rokprognozy=2039 i lp=440</v>
      </c>
      <c r="AE63" s="13" t="str">
        <f t="shared" si="10"/>
        <v>rokprognozy=2040 i lp=440</v>
      </c>
      <c r="AF63" s="13" t="str">
        <f t="shared" si="10"/>
        <v>rokprognozy=2041 i lp=440</v>
      </c>
      <c r="AG63" s="13" t="str">
        <f t="shared" si="10"/>
        <v>rokprognozy=2042 i lp=440</v>
      </c>
      <c r="AH63" s="13" t="str">
        <f t="shared" si="10"/>
        <v>rokprognozy=2043 i lp=440</v>
      </c>
    </row>
    <row r="64" spans="1:34" ht="14.25">
      <c r="A64" s="72">
        <v>450</v>
      </c>
      <c r="B64" s="25" t="s">
        <v>131</v>
      </c>
      <c r="C64" s="13" t="s">
        <v>52</v>
      </c>
      <c r="D64" s="13" t="str">
        <f t="shared" si="11"/>
        <v>rokprognozy=2013 i lp=450</v>
      </c>
      <c r="E64" s="13" t="str">
        <f t="shared" si="11"/>
        <v>rokprognozy=2014 i lp=450</v>
      </c>
      <c r="F64" s="13" t="str">
        <f t="shared" si="11"/>
        <v>rokprognozy=2015 i lp=450</v>
      </c>
      <c r="G64" s="13" t="str">
        <f t="shared" si="11"/>
        <v>rokprognozy=2016 i lp=450</v>
      </c>
      <c r="H64" s="13" t="str">
        <f t="shared" si="11"/>
        <v>rokprognozy=2017 i lp=450</v>
      </c>
      <c r="I64" s="13" t="str">
        <f t="shared" si="11"/>
        <v>rokprognozy=2018 i lp=450</v>
      </c>
      <c r="J64" s="13" t="str">
        <f t="shared" si="11"/>
        <v>rokprognozy=2019 i lp=450</v>
      </c>
      <c r="K64" s="13" t="str">
        <f t="shared" si="11"/>
        <v>rokprognozy=2020 i lp=450</v>
      </c>
      <c r="L64" s="13" t="str">
        <f t="shared" si="11"/>
        <v>rokprognozy=2021 i lp=450</v>
      </c>
      <c r="M64" s="13" t="str">
        <f t="shared" si="11"/>
        <v>rokprognozy=2022 i lp=450</v>
      </c>
      <c r="N64" s="13" t="str">
        <f t="shared" si="11"/>
        <v>rokprognozy=2023 i lp=450</v>
      </c>
      <c r="O64" s="13" t="str">
        <f t="shared" si="11"/>
        <v>rokprognozy=2024 i lp=450</v>
      </c>
      <c r="P64" s="13" t="str">
        <f t="shared" si="11"/>
        <v>rokprognozy=2025 i lp=450</v>
      </c>
      <c r="Q64" s="13" t="str">
        <f t="shared" si="11"/>
        <v>rokprognozy=2026 i lp=450</v>
      </c>
      <c r="R64" s="13" t="str">
        <f t="shared" si="11"/>
        <v>rokprognozy=2027 i lp=450</v>
      </c>
      <c r="S64" s="13" t="str">
        <f t="shared" si="11"/>
        <v>rokprognozy=2028 i lp=450</v>
      </c>
      <c r="T64" s="13" t="str">
        <f t="shared" si="10"/>
        <v>rokprognozy=2029 i lp=450</v>
      </c>
      <c r="U64" s="13" t="str">
        <f t="shared" si="10"/>
        <v>rokprognozy=2030 i lp=450</v>
      </c>
      <c r="V64" s="13" t="str">
        <f t="shared" si="10"/>
        <v>rokprognozy=2031 i lp=450</v>
      </c>
      <c r="W64" s="13" t="str">
        <f t="shared" si="10"/>
        <v>rokprognozy=2032 i lp=450</v>
      </c>
      <c r="X64" s="13" t="str">
        <f t="shared" si="10"/>
        <v>rokprognozy=2033 i lp=450</v>
      </c>
      <c r="Y64" s="13" t="str">
        <f t="shared" si="10"/>
        <v>rokprognozy=2034 i lp=450</v>
      </c>
      <c r="Z64" s="13" t="str">
        <f t="shared" si="10"/>
        <v>rokprognozy=2035 i lp=450</v>
      </c>
      <c r="AA64" s="13" t="str">
        <f t="shared" si="10"/>
        <v>rokprognozy=2036 i lp=450</v>
      </c>
      <c r="AB64" s="13" t="str">
        <f t="shared" si="10"/>
        <v>rokprognozy=2037 i lp=450</v>
      </c>
      <c r="AC64" s="13" t="str">
        <f t="shared" si="10"/>
        <v>rokprognozy=2038 i lp=450</v>
      </c>
      <c r="AD64" s="13" t="str">
        <f t="shared" si="10"/>
        <v>rokprognozy=2039 i lp=450</v>
      </c>
      <c r="AE64" s="13" t="str">
        <f t="shared" si="10"/>
        <v>rokprognozy=2040 i lp=450</v>
      </c>
      <c r="AF64" s="13" t="str">
        <f t="shared" si="10"/>
        <v>rokprognozy=2041 i lp=450</v>
      </c>
      <c r="AG64" s="13" t="str">
        <f t="shared" si="10"/>
        <v>rokprognozy=2042 i lp=450</v>
      </c>
      <c r="AH64" s="13" t="str">
        <f t="shared" si="10"/>
        <v>rokprognozy=2043 i lp=450</v>
      </c>
    </row>
    <row r="65" spans="1:34" s="156" customFormat="1" ht="14.25">
      <c r="A65" s="72">
        <v>451</v>
      </c>
      <c r="B65" s="25" t="s">
        <v>262</v>
      </c>
      <c r="C65" s="13" t="s">
        <v>287</v>
      </c>
      <c r="D65" s="13" t="str">
        <f t="shared" si="11"/>
        <v>rokprognozy=2013 i lp=451</v>
      </c>
      <c r="E65" s="13" t="str">
        <f t="shared" si="11"/>
        <v>rokprognozy=2014 i lp=451</v>
      </c>
      <c r="F65" s="13" t="str">
        <f t="shared" si="11"/>
        <v>rokprognozy=2015 i lp=451</v>
      </c>
      <c r="G65" s="13" t="str">
        <f t="shared" si="11"/>
        <v>rokprognozy=2016 i lp=451</v>
      </c>
      <c r="H65" s="13" t="str">
        <f t="shared" si="11"/>
        <v>rokprognozy=2017 i lp=451</v>
      </c>
      <c r="I65" s="13" t="str">
        <f t="shared" si="11"/>
        <v>rokprognozy=2018 i lp=451</v>
      </c>
      <c r="J65" s="13" t="str">
        <f t="shared" si="11"/>
        <v>rokprognozy=2019 i lp=451</v>
      </c>
      <c r="K65" s="13" t="str">
        <f t="shared" si="11"/>
        <v>rokprognozy=2020 i lp=451</v>
      </c>
      <c r="L65" s="13" t="str">
        <f t="shared" si="11"/>
        <v>rokprognozy=2021 i lp=451</v>
      </c>
      <c r="M65" s="13" t="str">
        <f t="shared" si="11"/>
        <v>rokprognozy=2022 i lp=451</v>
      </c>
      <c r="N65" s="13" t="str">
        <f t="shared" si="11"/>
        <v>rokprognozy=2023 i lp=451</v>
      </c>
      <c r="O65" s="13" t="str">
        <f t="shared" si="11"/>
        <v>rokprognozy=2024 i lp=451</v>
      </c>
      <c r="P65" s="13" t="str">
        <f t="shared" si="11"/>
        <v>rokprognozy=2025 i lp=451</v>
      </c>
      <c r="Q65" s="13" t="str">
        <f t="shared" si="11"/>
        <v>rokprognozy=2026 i lp=451</v>
      </c>
      <c r="R65" s="13" t="str">
        <f t="shared" si="11"/>
        <v>rokprognozy=2027 i lp=451</v>
      </c>
      <c r="S65" s="13" t="str">
        <f t="shared" si="11"/>
        <v>rokprognozy=2028 i lp=451</v>
      </c>
      <c r="T65" s="13" t="str">
        <f t="shared" si="10"/>
        <v>rokprognozy=2029 i lp=451</v>
      </c>
      <c r="U65" s="13" t="str">
        <f t="shared" si="10"/>
        <v>rokprognozy=2030 i lp=451</v>
      </c>
      <c r="V65" s="13" t="str">
        <f t="shared" si="10"/>
        <v>rokprognozy=2031 i lp=451</v>
      </c>
      <c r="W65" s="13" t="str">
        <f t="shared" si="10"/>
        <v>rokprognozy=2032 i lp=451</v>
      </c>
      <c r="X65" s="13" t="str">
        <f t="shared" si="10"/>
        <v>rokprognozy=2033 i lp=451</v>
      </c>
      <c r="Y65" s="13" t="str">
        <f t="shared" si="10"/>
        <v>rokprognozy=2034 i lp=451</v>
      </c>
      <c r="Z65" s="13" t="str">
        <f t="shared" si="10"/>
        <v>rokprognozy=2035 i lp=451</v>
      </c>
      <c r="AA65" s="13" t="str">
        <f t="shared" si="10"/>
        <v>rokprognozy=2036 i lp=451</v>
      </c>
      <c r="AB65" s="13" t="str">
        <f t="shared" si="10"/>
        <v>rokprognozy=2037 i lp=451</v>
      </c>
      <c r="AC65" s="13" t="str">
        <f t="shared" si="10"/>
        <v>rokprognozy=2038 i lp=451</v>
      </c>
      <c r="AD65" s="13" t="str">
        <f t="shared" si="10"/>
        <v>rokprognozy=2039 i lp=451</v>
      </c>
      <c r="AE65" s="13" t="str">
        <f t="shared" si="10"/>
        <v>rokprognozy=2040 i lp=451</v>
      </c>
      <c r="AF65" s="13" t="str">
        <f t="shared" si="10"/>
        <v>rokprognozy=2041 i lp=451</v>
      </c>
      <c r="AG65" s="13" t="str">
        <f t="shared" si="10"/>
        <v>rokprognozy=2042 i lp=451</v>
      </c>
      <c r="AH65" s="13" t="str">
        <f t="shared" si="10"/>
        <v>rokprognozy=2043 i lp=451</v>
      </c>
    </row>
    <row r="66" spans="1:34" ht="14.25">
      <c r="A66" s="72">
        <v>460</v>
      </c>
      <c r="B66" s="204" t="s">
        <v>345</v>
      </c>
      <c r="C66" s="13" t="s">
        <v>288</v>
      </c>
      <c r="D66" s="13" t="str">
        <f t="shared" si="11"/>
        <v>rokprognozy=2013 i lp=460</v>
      </c>
      <c r="E66" s="13" t="str">
        <f t="shared" si="11"/>
        <v>rokprognozy=2014 i lp=460</v>
      </c>
      <c r="F66" s="13" t="str">
        <f t="shared" si="11"/>
        <v>rokprognozy=2015 i lp=460</v>
      </c>
      <c r="G66" s="13" t="str">
        <f t="shared" si="11"/>
        <v>rokprognozy=2016 i lp=460</v>
      </c>
      <c r="H66" s="13" t="str">
        <f t="shared" si="11"/>
        <v>rokprognozy=2017 i lp=460</v>
      </c>
      <c r="I66" s="13" t="str">
        <f t="shared" si="11"/>
        <v>rokprognozy=2018 i lp=460</v>
      </c>
      <c r="J66" s="13" t="str">
        <f t="shared" si="11"/>
        <v>rokprognozy=2019 i lp=460</v>
      </c>
      <c r="K66" s="13" t="str">
        <f t="shared" si="11"/>
        <v>rokprognozy=2020 i lp=460</v>
      </c>
      <c r="L66" s="13" t="str">
        <f t="shared" si="11"/>
        <v>rokprognozy=2021 i lp=460</v>
      </c>
      <c r="M66" s="13" t="str">
        <f t="shared" si="11"/>
        <v>rokprognozy=2022 i lp=460</v>
      </c>
      <c r="N66" s="13" t="str">
        <f t="shared" si="11"/>
        <v>rokprognozy=2023 i lp=460</v>
      </c>
      <c r="O66" s="13" t="str">
        <f t="shared" si="11"/>
        <v>rokprognozy=2024 i lp=460</v>
      </c>
      <c r="P66" s="13" t="str">
        <f t="shared" si="11"/>
        <v>rokprognozy=2025 i lp=460</v>
      </c>
      <c r="Q66" s="13" t="str">
        <f t="shared" si="11"/>
        <v>rokprognozy=2026 i lp=460</v>
      </c>
      <c r="R66" s="13" t="str">
        <f t="shared" si="11"/>
        <v>rokprognozy=2027 i lp=460</v>
      </c>
      <c r="S66" s="13" t="str">
        <f t="shared" si="11"/>
        <v>rokprognozy=2028 i lp=460</v>
      </c>
      <c r="T66" s="13" t="str">
        <f t="shared" si="10"/>
        <v>rokprognozy=2029 i lp=460</v>
      </c>
      <c r="U66" s="13" t="str">
        <f t="shared" si="10"/>
        <v>rokprognozy=2030 i lp=460</v>
      </c>
      <c r="V66" s="13" t="str">
        <f t="shared" si="10"/>
        <v>rokprognozy=2031 i lp=460</v>
      </c>
      <c r="W66" s="13" t="str">
        <f t="shared" si="10"/>
        <v>rokprognozy=2032 i lp=460</v>
      </c>
      <c r="X66" s="13" t="str">
        <f t="shared" si="10"/>
        <v>rokprognozy=2033 i lp=460</v>
      </c>
      <c r="Y66" s="13" t="str">
        <f t="shared" si="10"/>
        <v>rokprognozy=2034 i lp=460</v>
      </c>
      <c r="Z66" s="13" t="str">
        <f t="shared" si="10"/>
        <v>rokprognozy=2035 i lp=460</v>
      </c>
      <c r="AA66" s="13" t="str">
        <f t="shared" si="10"/>
        <v>rokprognozy=2036 i lp=460</v>
      </c>
      <c r="AB66" s="13" t="str">
        <f t="shared" si="10"/>
        <v>rokprognozy=2037 i lp=460</v>
      </c>
      <c r="AC66" s="13" t="str">
        <f t="shared" si="10"/>
        <v>rokprognozy=2038 i lp=460</v>
      </c>
      <c r="AD66" s="13" t="str">
        <f t="shared" si="10"/>
        <v>rokprognozy=2039 i lp=460</v>
      </c>
      <c r="AE66" s="13" t="str">
        <f t="shared" si="10"/>
        <v>rokprognozy=2040 i lp=460</v>
      </c>
      <c r="AF66" s="13" t="str">
        <f t="shared" si="10"/>
        <v>rokprognozy=2041 i lp=460</v>
      </c>
      <c r="AG66" s="13" t="str">
        <f t="shared" si="10"/>
        <v>rokprognozy=2042 i lp=460</v>
      </c>
      <c r="AH66" s="13" t="str">
        <f t="shared" si="10"/>
        <v>rokprognozy=2043 i lp=460</v>
      </c>
    </row>
    <row r="67" spans="1:34" ht="14.25">
      <c r="A67" s="72">
        <v>470</v>
      </c>
      <c r="B67" s="25" t="s">
        <v>132</v>
      </c>
      <c r="C67" s="13" t="s">
        <v>289</v>
      </c>
      <c r="D67" s="13" t="str">
        <f t="shared" si="11"/>
        <v>rokprognozy=2013 i lp=470</v>
      </c>
      <c r="E67" s="13" t="str">
        <f t="shared" si="11"/>
        <v>rokprognozy=2014 i lp=470</v>
      </c>
      <c r="F67" s="13" t="str">
        <f t="shared" si="11"/>
        <v>rokprognozy=2015 i lp=470</v>
      </c>
      <c r="G67" s="13" t="str">
        <f t="shared" si="11"/>
        <v>rokprognozy=2016 i lp=470</v>
      </c>
      <c r="H67" s="13" t="str">
        <f t="shared" si="11"/>
        <v>rokprognozy=2017 i lp=470</v>
      </c>
      <c r="I67" s="13" t="str">
        <f t="shared" si="11"/>
        <v>rokprognozy=2018 i lp=470</v>
      </c>
      <c r="J67" s="13" t="str">
        <f t="shared" si="11"/>
        <v>rokprognozy=2019 i lp=470</v>
      </c>
      <c r="K67" s="13" t="str">
        <f t="shared" si="11"/>
        <v>rokprognozy=2020 i lp=470</v>
      </c>
      <c r="L67" s="13" t="str">
        <f t="shared" si="11"/>
        <v>rokprognozy=2021 i lp=470</v>
      </c>
      <c r="M67" s="13" t="str">
        <f t="shared" si="11"/>
        <v>rokprognozy=2022 i lp=470</v>
      </c>
      <c r="N67" s="13" t="str">
        <f t="shared" si="11"/>
        <v>rokprognozy=2023 i lp=470</v>
      </c>
      <c r="O67" s="13" t="str">
        <f t="shared" si="11"/>
        <v>rokprognozy=2024 i lp=470</v>
      </c>
      <c r="P67" s="13" t="str">
        <f t="shared" si="11"/>
        <v>rokprognozy=2025 i lp=470</v>
      </c>
      <c r="Q67" s="13" t="str">
        <f t="shared" si="11"/>
        <v>rokprognozy=2026 i lp=470</v>
      </c>
      <c r="R67" s="13" t="str">
        <f t="shared" si="11"/>
        <v>rokprognozy=2027 i lp=470</v>
      </c>
      <c r="S67" s="13" t="str">
        <f t="shared" si="11"/>
        <v>rokprognozy=2028 i lp=470</v>
      </c>
      <c r="T67" s="13" t="str">
        <f t="shared" si="10"/>
        <v>rokprognozy=2029 i lp=470</v>
      </c>
      <c r="U67" s="13" t="str">
        <f t="shared" si="10"/>
        <v>rokprognozy=2030 i lp=470</v>
      </c>
      <c r="V67" s="13" t="str">
        <f t="shared" si="10"/>
        <v>rokprognozy=2031 i lp=470</v>
      </c>
      <c r="W67" s="13" t="str">
        <f t="shared" si="10"/>
        <v>rokprognozy=2032 i lp=470</v>
      </c>
      <c r="X67" s="13" t="str">
        <f t="shared" si="10"/>
        <v>rokprognozy=2033 i lp=470</v>
      </c>
      <c r="Y67" s="13" t="str">
        <f t="shared" si="10"/>
        <v>rokprognozy=2034 i lp=470</v>
      </c>
      <c r="Z67" s="13" t="str">
        <f t="shared" si="10"/>
        <v>rokprognozy=2035 i lp=470</v>
      </c>
      <c r="AA67" s="13" t="str">
        <f t="shared" si="10"/>
        <v>rokprognozy=2036 i lp=470</v>
      </c>
      <c r="AB67" s="13" t="str">
        <f t="shared" si="10"/>
        <v>rokprognozy=2037 i lp=470</v>
      </c>
      <c r="AC67" s="13" t="str">
        <f t="shared" si="10"/>
        <v>rokprognozy=2038 i lp=470</v>
      </c>
      <c r="AD67" s="13" t="str">
        <f t="shared" si="10"/>
        <v>rokprognozy=2039 i lp=470</v>
      </c>
      <c r="AE67" s="13" t="str">
        <f t="shared" si="10"/>
        <v>rokprognozy=2040 i lp=470</v>
      </c>
      <c r="AF67" s="13" t="str">
        <f t="shared" si="10"/>
        <v>rokprognozy=2041 i lp=470</v>
      </c>
      <c r="AG67" s="13" t="str">
        <f t="shared" si="10"/>
        <v>rokprognozy=2042 i lp=470</v>
      </c>
      <c r="AH67" s="13" t="str">
        <f t="shared" si="10"/>
        <v>rokprognozy=2043 i lp=470</v>
      </c>
    </row>
    <row r="68" spans="1:34" s="156" customFormat="1" ht="14.25">
      <c r="A68" s="72">
        <v>471</v>
      </c>
      <c r="B68" s="25" t="s">
        <v>263</v>
      </c>
      <c r="C68" s="13" t="s">
        <v>290</v>
      </c>
      <c r="D68" s="13" t="str">
        <f t="shared" si="11"/>
        <v>rokprognozy=2013 i lp=471</v>
      </c>
      <c r="E68" s="13" t="str">
        <f t="shared" si="11"/>
        <v>rokprognozy=2014 i lp=471</v>
      </c>
      <c r="F68" s="13" t="str">
        <f t="shared" si="11"/>
        <v>rokprognozy=2015 i lp=471</v>
      </c>
      <c r="G68" s="13" t="str">
        <f t="shared" si="11"/>
        <v>rokprognozy=2016 i lp=471</v>
      </c>
      <c r="H68" s="13" t="str">
        <f t="shared" si="11"/>
        <v>rokprognozy=2017 i lp=471</v>
      </c>
      <c r="I68" s="13" t="str">
        <f t="shared" si="11"/>
        <v>rokprognozy=2018 i lp=471</v>
      </c>
      <c r="J68" s="13" t="str">
        <f t="shared" si="11"/>
        <v>rokprognozy=2019 i lp=471</v>
      </c>
      <c r="K68" s="13" t="str">
        <f t="shared" si="11"/>
        <v>rokprognozy=2020 i lp=471</v>
      </c>
      <c r="L68" s="13" t="str">
        <f t="shared" si="11"/>
        <v>rokprognozy=2021 i lp=471</v>
      </c>
      <c r="M68" s="13" t="str">
        <f t="shared" si="11"/>
        <v>rokprognozy=2022 i lp=471</v>
      </c>
      <c r="N68" s="13" t="str">
        <f t="shared" si="11"/>
        <v>rokprognozy=2023 i lp=471</v>
      </c>
      <c r="O68" s="13" t="str">
        <f t="shared" si="11"/>
        <v>rokprognozy=2024 i lp=471</v>
      </c>
      <c r="P68" s="13" t="str">
        <f t="shared" si="11"/>
        <v>rokprognozy=2025 i lp=471</v>
      </c>
      <c r="Q68" s="13" t="str">
        <f t="shared" si="11"/>
        <v>rokprognozy=2026 i lp=471</v>
      </c>
      <c r="R68" s="13" t="str">
        <f t="shared" si="11"/>
        <v>rokprognozy=2027 i lp=471</v>
      </c>
      <c r="S68" s="13" t="str">
        <f t="shared" si="11"/>
        <v>rokprognozy=2028 i lp=471</v>
      </c>
      <c r="T68" s="13" t="str">
        <f t="shared" si="10"/>
        <v>rokprognozy=2029 i lp=471</v>
      </c>
      <c r="U68" s="13" t="str">
        <f t="shared" si="10"/>
        <v>rokprognozy=2030 i lp=471</v>
      </c>
      <c r="V68" s="13" t="str">
        <f t="shared" si="10"/>
        <v>rokprognozy=2031 i lp=471</v>
      </c>
      <c r="W68" s="13" t="str">
        <f t="shared" si="10"/>
        <v>rokprognozy=2032 i lp=471</v>
      </c>
      <c r="X68" s="13" t="str">
        <f t="shared" si="10"/>
        <v>rokprognozy=2033 i lp=471</v>
      </c>
      <c r="Y68" s="13" t="str">
        <f t="shared" si="10"/>
        <v>rokprognozy=2034 i lp=471</v>
      </c>
      <c r="Z68" s="13" t="str">
        <f t="shared" si="10"/>
        <v>rokprognozy=2035 i lp=471</v>
      </c>
      <c r="AA68" s="13" t="str">
        <f t="shared" si="10"/>
        <v>rokprognozy=2036 i lp=471</v>
      </c>
      <c r="AB68" s="13" t="str">
        <f t="shared" si="10"/>
        <v>rokprognozy=2037 i lp=471</v>
      </c>
      <c r="AC68" s="13" t="str">
        <f t="shared" si="10"/>
        <v>rokprognozy=2038 i lp=471</v>
      </c>
      <c r="AD68" s="13" t="str">
        <f t="shared" si="10"/>
        <v>rokprognozy=2039 i lp=471</v>
      </c>
      <c r="AE68" s="13" t="str">
        <f t="shared" si="10"/>
        <v>rokprognozy=2040 i lp=471</v>
      </c>
      <c r="AF68" s="13" t="str">
        <f t="shared" si="10"/>
        <v>rokprognozy=2041 i lp=471</v>
      </c>
      <c r="AG68" s="13" t="str">
        <f t="shared" si="10"/>
        <v>rokprognozy=2042 i lp=471</v>
      </c>
      <c r="AH68" s="13" t="str">
        <f t="shared" si="10"/>
        <v>rokprognozy=2043 i lp=471</v>
      </c>
    </row>
    <row r="69" spans="1:34" ht="14.25">
      <c r="A69" s="72">
        <v>480</v>
      </c>
      <c r="B69" s="204" t="s">
        <v>346</v>
      </c>
      <c r="C69" s="13" t="s">
        <v>291</v>
      </c>
      <c r="D69" s="13" t="str">
        <f t="shared" si="11"/>
        <v>rokprognozy=2013 i lp=480</v>
      </c>
      <c r="E69" s="13" t="str">
        <f t="shared" si="11"/>
        <v>rokprognozy=2014 i lp=480</v>
      </c>
      <c r="F69" s="13" t="str">
        <f t="shared" si="11"/>
        <v>rokprognozy=2015 i lp=480</v>
      </c>
      <c r="G69" s="13" t="str">
        <f t="shared" si="11"/>
        <v>rokprognozy=2016 i lp=480</v>
      </c>
      <c r="H69" s="13" t="str">
        <f t="shared" si="11"/>
        <v>rokprognozy=2017 i lp=480</v>
      </c>
      <c r="I69" s="13" t="str">
        <f t="shared" si="11"/>
        <v>rokprognozy=2018 i lp=480</v>
      </c>
      <c r="J69" s="13" t="str">
        <f t="shared" si="11"/>
        <v>rokprognozy=2019 i lp=480</v>
      </c>
      <c r="K69" s="13" t="str">
        <f t="shared" si="11"/>
        <v>rokprognozy=2020 i lp=480</v>
      </c>
      <c r="L69" s="13" t="str">
        <f t="shared" si="11"/>
        <v>rokprognozy=2021 i lp=480</v>
      </c>
      <c r="M69" s="13" t="str">
        <f t="shared" si="11"/>
        <v>rokprognozy=2022 i lp=480</v>
      </c>
      <c r="N69" s="13" t="str">
        <f t="shared" si="11"/>
        <v>rokprognozy=2023 i lp=480</v>
      </c>
      <c r="O69" s="13" t="str">
        <f t="shared" si="11"/>
        <v>rokprognozy=2024 i lp=480</v>
      </c>
      <c r="P69" s="13" t="str">
        <f t="shared" si="11"/>
        <v>rokprognozy=2025 i lp=480</v>
      </c>
      <c r="Q69" s="13" t="str">
        <f t="shared" si="11"/>
        <v>rokprognozy=2026 i lp=480</v>
      </c>
      <c r="R69" s="13" t="str">
        <f t="shared" si="11"/>
        <v>rokprognozy=2027 i lp=480</v>
      </c>
      <c r="S69" s="13" t="str">
        <f t="shared" si="11"/>
        <v>rokprognozy=2028 i lp=480</v>
      </c>
      <c r="T69" s="13" t="str">
        <f t="shared" si="10"/>
        <v>rokprognozy=2029 i lp=480</v>
      </c>
      <c r="U69" s="13" t="str">
        <f t="shared" si="10"/>
        <v>rokprognozy=2030 i lp=480</v>
      </c>
      <c r="V69" s="13" t="str">
        <f t="shared" si="10"/>
        <v>rokprognozy=2031 i lp=480</v>
      </c>
      <c r="W69" s="13" t="str">
        <f t="shared" si="10"/>
        <v>rokprognozy=2032 i lp=480</v>
      </c>
      <c r="X69" s="13" t="str">
        <f t="shared" si="10"/>
        <v>rokprognozy=2033 i lp=480</v>
      </c>
      <c r="Y69" s="13" t="str">
        <f t="shared" si="10"/>
        <v>rokprognozy=2034 i lp=480</v>
      </c>
      <c r="Z69" s="13" t="str">
        <f t="shared" si="10"/>
        <v>rokprognozy=2035 i lp=480</v>
      </c>
      <c r="AA69" s="13" t="str">
        <f t="shared" si="10"/>
        <v>rokprognozy=2036 i lp=480</v>
      </c>
      <c r="AB69" s="13" t="str">
        <f t="shared" si="10"/>
        <v>rokprognozy=2037 i lp=480</v>
      </c>
      <c r="AC69" s="13" t="str">
        <f t="shared" si="10"/>
        <v>rokprognozy=2038 i lp=480</v>
      </c>
      <c r="AD69" s="13" t="str">
        <f t="shared" si="10"/>
        <v>rokprognozy=2039 i lp=480</v>
      </c>
      <c r="AE69" s="13" t="str">
        <f t="shared" si="10"/>
        <v>rokprognozy=2040 i lp=480</v>
      </c>
      <c r="AF69" s="13" t="str">
        <f t="shared" si="10"/>
        <v>rokprognozy=2041 i lp=480</v>
      </c>
      <c r="AG69" s="13" t="str">
        <f t="shared" si="10"/>
        <v>rokprognozy=2042 i lp=480</v>
      </c>
      <c r="AH69" s="13" t="str">
        <f t="shared" si="10"/>
        <v>rokprognozy=2043 i lp=480</v>
      </c>
    </row>
    <row r="70" spans="1:34" ht="14.25">
      <c r="A70" s="72">
        <v>490</v>
      </c>
      <c r="B70" s="25" t="s">
        <v>133</v>
      </c>
      <c r="C70" s="13" t="s">
        <v>292</v>
      </c>
      <c r="D70" s="13" t="str">
        <f t="shared" si="11"/>
        <v>rokprognozy=2013 i lp=490</v>
      </c>
      <c r="E70" s="13" t="str">
        <f t="shared" si="11"/>
        <v>rokprognozy=2014 i lp=490</v>
      </c>
      <c r="F70" s="13" t="str">
        <f t="shared" si="11"/>
        <v>rokprognozy=2015 i lp=490</v>
      </c>
      <c r="G70" s="13" t="str">
        <f t="shared" si="11"/>
        <v>rokprognozy=2016 i lp=490</v>
      </c>
      <c r="H70" s="13" t="str">
        <f t="shared" si="11"/>
        <v>rokprognozy=2017 i lp=490</v>
      </c>
      <c r="I70" s="13" t="str">
        <f t="shared" si="11"/>
        <v>rokprognozy=2018 i lp=490</v>
      </c>
      <c r="J70" s="13" t="str">
        <f t="shared" si="11"/>
        <v>rokprognozy=2019 i lp=490</v>
      </c>
      <c r="K70" s="13" t="str">
        <f t="shared" si="11"/>
        <v>rokprognozy=2020 i lp=490</v>
      </c>
      <c r="L70" s="13" t="str">
        <f t="shared" si="11"/>
        <v>rokprognozy=2021 i lp=490</v>
      </c>
      <c r="M70" s="13" t="str">
        <f t="shared" si="11"/>
        <v>rokprognozy=2022 i lp=490</v>
      </c>
      <c r="N70" s="13" t="str">
        <f t="shared" si="11"/>
        <v>rokprognozy=2023 i lp=490</v>
      </c>
      <c r="O70" s="13" t="str">
        <f t="shared" si="11"/>
        <v>rokprognozy=2024 i lp=490</v>
      </c>
      <c r="P70" s="13" t="str">
        <f t="shared" si="11"/>
        <v>rokprognozy=2025 i lp=490</v>
      </c>
      <c r="Q70" s="13" t="str">
        <f t="shared" si="11"/>
        <v>rokprognozy=2026 i lp=490</v>
      </c>
      <c r="R70" s="13" t="str">
        <f t="shared" si="11"/>
        <v>rokprognozy=2027 i lp=490</v>
      </c>
      <c r="S70" s="13" t="str">
        <f t="shared" si="11"/>
        <v>rokprognozy=2028 i lp=490</v>
      </c>
      <c r="T70" s="13" t="str">
        <f t="shared" si="10"/>
        <v>rokprognozy=2029 i lp=490</v>
      </c>
      <c r="U70" s="13" t="str">
        <f t="shared" si="10"/>
        <v>rokprognozy=2030 i lp=490</v>
      </c>
      <c r="V70" s="13" t="str">
        <f t="shared" si="10"/>
        <v>rokprognozy=2031 i lp=490</v>
      </c>
      <c r="W70" s="13" t="str">
        <f t="shared" si="10"/>
        <v>rokprognozy=2032 i lp=490</v>
      </c>
      <c r="X70" s="13" t="str">
        <f t="shared" si="10"/>
        <v>rokprognozy=2033 i lp=490</v>
      </c>
      <c r="Y70" s="13" t="str">
        <f t="shared" si="10"/>
        <v>rokprognozy=2034 i lp=490</v>
      </c>
      <c r="Z70" s="13" t="str">
        <f t="shared" si="10"/>
        <v>rokprognozy=2035 i lp=490</v>
      </c>
      <c r="AA70" s="13" t="str">
        <f t="shared" si="10"/>
        <v>rokprognozy=2036 i lp=490</v>
      </c>
      <c r="AB70" s="13" t="str">
        <f t="shared" si="10"/>
        <v>rokprognozy=2037 i lp=490</v>
      </c>
      <c r="AC70" s="13" t="str">
        <f t="shared" si="10"/>
        <v>rokprognozy=2038 i lp=490</v>
      </c>
      <c r="AD70" s="13" t="str">
        <f t="shared" si="10"/>
        <v>rokprognozy=2039 i lp=490</v>
      </c>
      <c r="AE70" s="13" t="str">
        <f t="shared" si="10"/>
        <v>rokprognozy=2040 i lp=490</v>
      </c>
      <c r="AF70" s="13" t="str">
        <f t="shared" si="10"/>
        <v>rokprognozy=2041 i lp=490</v>
      </c>
      <c r="AG70" s="13" t="str">
        <f t="shared" si="10"/>
        <v>rokprognozy=2042 i lp=490</v>
      </c>
      <c r="AH70" s="13" t="str">
        <f t="shared" si="10"/>
        <v>rokprognozy=2043 i lp=490</v>
      </c>
    </row>
    <row r="71" spans="1:34" s="156" customFormat="1" ht="14.25">
      <c r="A71" s="72">
        <v>491</v>
      </c>
      <c r="B71" s="25" t="s">
        <v>264</v>
      </c>
      <c r="C71" s="13" t="s">
        <v>293</v>
      </c>
      <c r="D71" s="13" t="str">
        <f t="shared" si="11"/>
        <v>rokprognozy=2013 i lp=491</v>
      </c>
      <c r="E71" s="13" t="str">
        <f t="shared" si="11"/>
        <v>rokprognozy=2014 i lp=491</v>
      </c>
      <c r="F71" s="13" t="str">
        <f t="shared" si="11"/>
        <v>rokprognozy=2015 i lp=491</v>
      </c>
      <c r="G71" s="13" t="str">
        <f t="shared" si="11"/>
        <v>rokprognozy=2016 i lp=491</v>
      </c>
      <c r="H71" s="13" t="str">
        <f t="shared" si="11"/>
        <v>rokprognozy=2017 i lp=491</v>
      </c>
      <c r="I71" s="13" t="str">
        <f t="shared" si="11"/>
        <v>rokprognozy=2018 i lp=491</v>
      </c>
      <c r="J71" s="13" t="str">
        <f t="shared" si="11"/>
        <v>rokprognozy=2019 i lp=491</v>
      </c>
      <c r="K71" s="13" t="str">
        <f t="shared" si="11"/>
        <v>rokprognozy=2020 i lp=491</v>
      </c>
      <c r="L71" s="13" t="str">
        <f t="shared" si="11"/>
        <v>rokprognozy=2021 i lp=491</v>
      </c>
      <c r="M71" s="13" t="str">
        <f t="shared" si="11"/>
        <v>rokprognozy=2022 i lp=491</v>
      </c>
      <c r="N71" s="13" t="str">
        <f t="shared" si="11"/>
        <v>rokprognozy=2023 i lp=491</v>
      </c>
      <c r="O71" s="13" t="str">
        <f t="shared" si="11"/>
        <v>rokprognozy=2024 i lp=491</v>
      </c>
      <c r="P71" s="13" t="str">
        <f t="shared" si="11"/>
        <v>rokprognozy=2025 i lp=491</v>
      </c>
      <c r="Q71" s="13" t="str">
        <f t="shared" si="11"/>
        <v>rokprognozy=2026 i lp=491</v>
      </c>
      <c r="R71" s="13" t="str">
        <f t="shared" si="11"/>
        <v>rokprognozy=2027 i lp=491</v>
      </c>
      <c r="S71" s="13" t="str">
        <f aca="true" t="shared" si="12" ref="S71:AH79">+"rokprognozy="&amp;S$6&amp;" i lp="&amp;$A71</f>
        <v>rokprognozy=2028 i lp=491</v>
      </c>
      <c r="T71" s="13" t="str">
        <f t="shared" si="12"/>
        <v>rokprognozy=2029 i lp=491</v>
      </c>
      <c r="U71" s="13" t="str">
        <f t="shared" si="12"/>
        <v>rokprognozy=2030 i lp=491</v>
      </c>
      <c r="V71" s="13" t="str">
        <f t="shared" si="12"/>
        <v>rokprognozy=2031 i lp=491</v>
      </c>
      <c r="W71" s="13" t="str">
        <f t="shared" si="12"/>
        <v>rokprognozy=2032 i lp=491</v>
      </c>
      <c r="X71" s="13" t="str">
        <f t="shared" si="12"/>
        <v>rokprognozy=2033 i lp=491</v>
      </c>
      <c r="Y71" s="13" t="str">
        <f t="shared" si="12"/>
        <v>rokprognozy=2034 i lp=491</v>
      </c>
      <c r="Z71" s="13" t="str">
        <f t="shared" si="12"/>
        <v>rokprognozy=2035 i lp=491</v>
      </c>
      <c r="AA71" s="13" t="str">
        <f t="shared" si="12"/>
        <v>rokprognozy=2036 i lp=491</v>
      </c>
      <c r="AB71" s="13" t="str">
        <f t="shared" si="12"/>
        <v>rokprognozy=2037 i lp=491</v>
      </c>
      <c r="AC71" s="13" t="str">
        <f t="shared" si="12"/>
        <v>rokprognozy=2038 i lp=491</v>
      </c>
      <c r="AD71" s="13" t="str">
        <f t="shared" si="12"/>
        <v>rokprognozy=2039 i lp=491</v>
      </c>
      <c r="AE71" s="13" t="str">
        <f t="shared" si="12"/>
        <v>rokprognozy=2040 i lp=491</v>
      </c>
      <c r="AF71" s="13" t="str">
        <f t="shared" si="12"/>
        <v>rokprognozy=2041 i lp=491</v>
      </c>
      <c r="AG71" s="13" t="str">
        <f t="shared" si="12"/>
        <v>rokprognozy=2042 i lp=491</v>
      </c>
      <c r="AH71" s="13" t="str">
        <f t="shared" si="12"/>
        <v>rokprognozy=2043 i lp=491</v>
      </c>
    </row>
    <row r="72" spans="1:34" ht="14.25">
      <c r="A72" s="72">
        <v>500</v>
      </c>
      <c r="B72" s="204" t="s">
        <v>347</v>
      </c>
      <c r="C72" s="13" t="s">
        <v>59</v>
      </c>
      <c r="D72" s="13" t="str">
        <f aca="true" t="shared" si="13" ref="D72:R79">+"rokprognozy="&amp;D$6&amp;" i lp="&amp;$A72</f>
        <v>rokprognozy=2013 i lp=500</v>
      </c>
      <c r="E72" s="13" t="str">
        <f t="shared" si="13"/>
        <v>rokprognozy=2014 i lp=500</v>
      </c>
      <c r="F72" s="13" t="str">
        <f t="shared" si="13"/>
        <v>rokprognozy=2015 i lp=500</v>
      </c>
      <c r="G72" s="13" t="str">
        <f t="shared" si="13"/>
        <v>rokprognozy=2016 i lp=500</v>
      </c>
      <c r="H72" s="13" t="str">
        <f t="shared" si="13"/>
        <v>rokprognozy=2017 i lp=500</v>
      </c>
      <c r="I72" s="13" t="str">
        <f t="shared" si="13"/>
        <v>rokprognozy=2018 i lp=500</v>
      </c>
      <c r="J72" s="13" t="str">
        <f t="shared" si="13"/>
        <v>rokprognozy=2019 i lp=500</v>
      </c>
      <c r="K72" s="13" t="str">
        <f t="shared" si="13"/>
        <v>rokprognozy=2020 i lp=500</v>
      </c>
      <c r="L72" s="13" t="str">
        <f t="shared" si="13"/>
        <v>rokprognozy=2021 i lp=500</v>
      </c>
      <c r="M72" s="13" t="str">
        <f t="shared" si="13"/>
        <v>rokprognozy=2022 i lp=500</v>
      </c>
      <c r="N72" s="13" t="str">
        <f t="shared" si="13"/>
        <v>rokprognozy=2023 i lp=500</v>
      </c>
      <c r="O72" s="13" t="str">
        <f t="shared" si="13"/>
        <v>rokprognozy=2024 i lp=500</v>
      </c>
      <c r="P72" s="13" t="str">
        <f t="shared" si="13"/>
        <v>rokprognozy=2025 i lp=500</v>
      </c>
      <c r="Q72" s="13" t="str">
        <f t="shared" si="13"/>
        <v>rokprognozy=2026 i lp=500</v>
      </c>
      <c r="R72" s="13" t="str">
        <f t="shared" si="13"/>
        <v>rokprognozy=2027 i lp=500</v>
      </c>
      <c r="S72" s="13" t="str">
        <f t="shared" si="12"/>
        <v>rokprognozy=2028 i lp=500</v>
      </c>
      <c r="T72" s="13" t="str">
        <f t="shared" si="12"/>
        <v>rokprognozy=2029 i lp=500</v>
      </c>
      <c r="U72" s="13" t="str">
        <f t="shared" si="12"/>
        <v>rokprognozy=2030 i lp=500</v>
      </c>
      <c r="V72" s="13" t="str">
        <f t="shared" si="12"/>
        <v>rokprognozy=2031 i lp=500</v>
      </c>
      <c r="W72" s="13" t="str">
        <f t="shared" si="12"/>
        <v>rokprognozy=2032 i lp=500</v>
      </c>
      <c r="X72" s="13" t="str">
        <f t="shared" si="12"/>
        <v>rokprognozy=2033 i lp=500</v>
      </c>
      <c r="Y72" s="13" t="str">
        <f t="shared" si="12"/>
        <v>rokprognozy=2034 i lp=500</v>
      </c>
      <c r="Z72" s="13" t="str">
        <f t="shared" si="12"/>
        <v>rokprognozy=2035 i lp=500</v>
      </c>
      <c r="AA72" s="13" t="str">
        <f t="shared" si="12"/>
        <v>rokprognozy=2036 i lp=500</v>
      </c>
      <c r="AB72" s="13" t="str">
        <f t="shared" si="12"/>
        <v>rokprognozy=2037 i lp=500</v>
      </c>
      <c r="AC72" s="13" t="str">
        <f t="shared" si="12"/>
        <v>rokprognozy=2038 i lp=500</v>
      </c>
      <c r="AD72" s="13" t="str">
        <f t="shared" si="12"/>
        <v>rokprognozy=2039 i lp=500</v>
      </c>
      <c r="AE72" s="13" t="str">
        <f t="shared" si="12"/>
        <v>rokprognozy=2040 i lp=500</v>
      </c>
      <c r="AF72" s="13" t="str">
        <f t="shared" si="12"/>
        <v>rokprognozy=2041 i lp=500</v>
      </c>
      <c r="AG72" s="13" t="str">
        <f t="shared" si="12"/>
        <v>rokprognozy=2042 i lp=500</v>
      </c>
      <c r="AH72" s="13" t="str">
        <f t="shared" si="12"/>
        <v>rokprognozy=2043 i lp=500</v>
      </c>
    </row>
    <row r="73" spans="1:34" ht="14.25">
      <c r="A73" s="72">
        <v>510</v>
      </c>
      <c r="B73" s="204" t="s">
        <v>348</v>
      </c>
      <c r="C73" s="13" t="s">
        <v>294</v>
      </c>
      <c r="D73" s="13" t="str">
        <f t="shared" si="13"/>
        <v>rokprognozy=2013 i lp=510</v>
      </c>
      <c r="E73" s="13" t="str">
        <f t="shared" si="13"/>
        <v>rokprognozy=2014 i lp=510</v>
      </c>
      <c r="F73" s="13" t="str">
        <f t="shared" si="13"/>
        <v>rokprognozy=2015 i lp=510</v>
      </c>
      <c r="G73" s="13" t="str">
        <f t="shared" si="13"/>
        <v>rokprognozy=2016 i lp=510</v>
      </c>
      <c r="H73" s="13" t="str">
        <f t="shared" si="13"/>
        <v>rokprognozy=2017 i lp=510</v>
      </c>
      <c r="I73" s="13" t="str">
        <f t="shared" si="13"/>
        <v>rokprognozy=2018 i lp=510</v>
      </c>
      <c r="J73" s="13" t="str">
        <f t="shared" si="13"/>
        <v>rokprognozy=2019 i lp=510</v>
      </c>
      <c r="K73" s="13" t="str">
        <f t="shared" si="13"/>
        <v>rokprognozy=2020 i lp=510</v>
      </c>
      <c r="L73" s="13" t="str">
        <f t="shared" si="13"/>
        <v>rokprognozy=2021 i lp=510</v>
      </c>
      <c r="M73" s="13" t="str">
        <f t="shared" si="13"/>
        <v>rokprognozy=2022 i lp=510</v>
      </c>
      <c r="N73" s="13" t="str">
        <f t="shared" si="13"/>
        <v>rokprognozy=2023 i lp=510</v>
      </c>
      <c r="O73" s="13" t="str">
        <f t="shared" si="13"/>
        <v>rokprognozy=2024 i lp=510</v>
      </c>
      <c r="P73" s="13" t="str">
        <f t="shared" si="13"/>
        <v>rokprognozy=2025 i lp=510</v>
      </c>
      <c r="Q73" s="13" t="str">
        <f t="shared" si="13"/>
        <v>rokprognozy=2026 i lp=510</v>
      </c>
      <c r="R73" s="13" t="str">
        <f t="shared" si="13"/>
        <v>rokprognozy=2027 i lp=510</v>
      </c>
      <c r="S73" s="13" t="str">
        <f t="shared" si="12"/>
        <v>rokprognozy=2028 i lp=510</v>
      </c>
      <c r="T73" s="13" t="str">
        <f t="shared" si="12"/>
        <v>rokprognozy=2029 i lp=510</v>
      </c>
      <c r="U73" s="13" t="str">
        <f t="shared" si="12"/>
        <v>rokprognozy=2030 i lp=510</v>
      </c>
      <c r="V73" s="13" t="str">
        <f t="shared" si="12"/>
        <v>rokprognozy=2031 i lp=510</v>
      </c>
      <c r="W73" s="13" t="str">
        <f t="shared" si="12"/>
        <v>rokprognozy=2032 i lp=510</v>
      </c>
      <c r="X73" s="13" t="str">
        <f t="shared" si="12"/>
        <v>rokprognozy=2033 i lp=510</v>
      </c>
      <c r="Y73" s="13" t="str">
        <f t="shared" si="12"/>
        <v>rokprognozy=2034 i lp=510</v>
      </c>
      <c r="Z73" s="13" t="str">
        <f t="shared" si="12"/>
        <v>rokprognozy=2035 i lp=510</v>
      </c>
      <c r="AA73" s="13" t="str">
        <f t="shared" si="12"/>
        <v>rokprognozy=2036 i lp=510</v>
      </c>
      <c r="AB73" s="13" t="str">
        <f t="shared" si="12"/>
        <v>rokprognozy=2037 i lp=510</v>
      </c>
      <c r="AC73" s="13" t="str">
        <f t="shared" si="12"/>
        <v>rokprognozy=2038 i lp=510</v>
      </c>
      <c r="AD73" s="13" t="str">
        <f t="shared" si="12"/>
        <v>rokprognozy=2039 i lp=510</v>
      </c>
      <c r="AE73" s="13" t="str">
        <f t="shared" si="12"/>
        <v>rokprognozy=2040 i lp=510</v>
      </c>
      <c r="AF73" s="13" t="str">
        <f t="shared" si="12"/>
        <v>rokprognozy=2041 i lp=510</v>
      </c>
      <c r="AG73" s="13" t="str">
        <f t="shared" si="12"/>
        <v>rokprognozy=2042 i lp=510</v>
      </c>
      <c r="AH73" s="13" t="str">
        <f t="shared" si="12"/>
        <v>rokprognozy=2043 i lp=510</v>
      </c>
    </row>
    <row r="74" spans="1:34" ht="14.25">
      <c r="A74" s="72">
        <v>520</v>
      </c>
      <c r="B74" s="204" t="s">
        <v>349</v>
      </c>
      <c r="C74" s="13" t="s">
        <v>48</v>
      </c>
      <c r="D74" s="13" t="str">
        <f t="shared" si="13"/>
        <v>rokprognozy=2013 i lp=520</v>
      </c>
      <c r="E74" s="13" t="str">
        <f t="shared" si="13"/>
        <v>rokprognozy=2014 i lp=520</v>
      </c>
      <c r="F74" s="13" t="str">
        <f t="shared" si="13"/>
        <v>rokprognozy=2015 i lp=520</v>
      </c>
      <c r="G74" s="13" t="str">
        <f t="shared" si="13"/>
        <v>rokprognozy=2016 i lp=520</v>
      </c>
      <c r="H74" s="13" t="str">
        <f t="shared" si="13"/>
        <v>rokprognozy=2017 i lp=520</v>
      </c>
      <c r="I74" s="13" t="str">
        <f t="shared" si="13"/>
        <v>rokprognozy=2018 i lp=520</v>
      </c>
      <c r="J74" s="13" t="str">
        <f t="shared" si="13"/>
        <v>rokprognozy=2019 i lp=520</v>
      </c>
      <c r="K74" s="13" t="str">
        <f t="shared" si="13"/>
        <v>rokprognozy=2020 i lp=520</v>
      </c>
      <c r="L74" s="13" t="str">
        <f t="shared" si="13"/>
        <v>rokprognozy=2021 i lp=520</v>
      </c>
      <c r="M74" s="13" t="str">
        <f t="shared" si="13"/>
        <v>rokprognozy=2022 i lp=520</v>
      </c>
      <c r="N74" s="13" t="str">
        <f t="shared" si="13"/>
        <v>rokprognozy=2023 i lp=520</v>
      </c>
      <c r="O74" s="13" t="str">
        <f t="shared" si="13"/>
        <v>rokprognozy=2024 i lp=520</v>
      </c>
      <c r="P74" s="13" t="str">
        <f t="shared" si="13"/>
        <v>rokprognozy=2025 i lp=520</v>
      </c>
      <c r="Q74" s="13" t="str">
        <f t="shared" si="13"/>
        <v>rokprognozy=2026 i lp=520</v>
      </c>
      <c r="R74" s="13" t="str">
        <f t="shared" si="13"/>
        <v>rokprognozy=2027 i lp=520</v>
      </c>
      <c r="S74" s="13" t="str">
        <f t="shared" si="12"/>
        <v>rokprognozy=2028 i lp=520</v>
      </c>
      <c r="T74" s="13" t="str">
        <f t="shared" si="12"/>
        <v>rokprognozy=2029 i lp=520</v>
      </c>
      <c r="U74" s="13" t="str">
        <f t="shared" si="12"/>
        <v>rokprognozy=2030 i lp=520</v>
      </c>
      <c r="V74" s="13" t="str">
        <f t="shared" si="12"/>
        <v>rokprognozy=2031 i lp=520</v>
      </c>
      <c r="W74" s="13" t="str">
        <f t="shared" si="12"/>
        <v>rokprognozy=2032 i lp=520</v>
      </c>
      <c r="X74" s="13" t="str">
        <f t="shared" si="12"/>
        <v>rokprognozy=2033 i lp=520</v>
      </c>
      <c r="Y74" s="13" t="str">
        <f t="shared" si="12"/>
        <v>rokprognozy=2034 i lp=520</v>
      </c>
      <c r="Z74" s="13" t="str">
        <f t="shared" si="12"/>
        <v>rokprognozy=2035 i lp=520</v>
      </c>
      <c r="AA74" s="13" t="str">
        <f t="shared" si="12"/>
        <v>rokprognozy=2036 i lp=520</v>
      </c>
      <c r="AB74" s="13" t="str">
        <f t="shared" si="12"/>
        <v>rokprognozy=2037 i lp=520</v>
      </c>
      <c r="AC74" s="13" t="str">
        <f t="shared" si="12"/>
        <v>rokprognozy=2038 i lp=520</v>
      </c>
      <c r="AD74" s="13" t="str">
        <f t="shared" si="12"/>
        <v>rokprognozy=2039 i lp=520</v>
      </c>
      <c r="AE74" s="13" t="str">
        <f t="shared" si="12"/>
        <v>rokprognozy=2040 i lp=520</v>
      </c>
      <c r="AF74" s="13" t="str">
        <f t="shared" si="12"/>
        <v>rokprognozy=2041 i lp=520</v>
      </c>
      <c r="AG74" s="13" t="str">
        <f t="shared" si="12"/>
        <v>rokprognozy=2042 i lp=520</v>
      </c>
      <c r="AH74" s="13" t="str">
        <f t="shared" si="12"/>
        <v>rokprognozy=2043 i lp=520</v>
      </c>
    </row>
    <row r="75" spans="1:34" ht="14.25">
      <c r="A75" s="72">
        <v>530</v>
      </c>
      <c r="B75" s="204" t="s">
        <v>350</v>
      </c>
      <c r="C75" s="13" t="s">
        <v>58</v>
      </c>
      <c r="D75" s="13" t="str">
        <f t="shared" si="13"/>
        <v>rokprognozy=2013 i lp=530</v>
      </c>
      <c r="E75" s="13" t="str">
        <f t="shared" si="13"/>
        <v>rokprognozy=2014 i lp=530</v>
      </c>
      <c r="F75" s="13" t="str">
        <f t="shared" si="13"/>
        <v>rokprognozy=2015 i lp=530</v>
      </c>
      <c r="G75" s="13" t="str">
        <f t="shared" si="13"/>
        <v>rokprognozy=2016 i lp=530</v>
      </c>
      <c r="H75" s="13" t="str">
        <f t="shared" si="13"/>
        <v>rokprognozy=2017 i lp=530</v>
      </c>
      <c r="I75" s="13" t="str">
        <f t="shared" si="13"/>
        <v>rokprognozy=2018 i lp=530</v>
      </c>
      <c r="J75" s="13" t="str">
        <f t="shared" si="13"/>
        <v>rokprognozy=2019 i lp=530</v>
      </c>
      <c r="K75" s="13" t="str">
        <f t="shared" si="13"/>
        <v>rokprognozy=2020 i lp=530</v>
      </c>
      <c r="L75" s="13" t="str">
        <f t="shared" si="13"/>
        <v>rokprognozy=2021 i lp=530</v>
      </c>
      <c r="M75" s="13" t="str">
        <f t="shared" si="13"/>
        <v>rokprognozy=2022 i lp=530</v>
      </c>
      <c r="N75" s="13" t="str">
        <f t="shared" si="13"/>
        <v>rokprognozy=2023 i lp=530</v>
      </c>
      <c r="O75" s="13" t="str">
        <f t="shared" si="13"/>
        <v>rokprognozy=2024 i lp=530</v>
      </c>
      <c r="P75" s="13" t="str">
        <f t="shared" si="13"/>
        <v>rokprognozy=2025 i lp=530</v>
      </c>
      <c r="Q75" s="13" t="str">
        <f t="shared" si="13"/>
        <v>rokprognozy=2026 i lp=530</v>
      </c>
      <c r="R75" s="13" t="str">
        <f t="shared" si="13"/>
        <v>rokprognozy=2027 i lp=530</v>
      </c>
      <c r="S75" s="13" t="str">
        <f t="shared" si="12"/>
        <v>rokprognozy=2028 i lp=530</v>
      </c>
      <c r="T75" s="13" t="str">
        <f t="shared" si="12"/>
        <v>rokprognozy=2029 i lp=530</v>
      </c>
      <c r="U75" s="13" t="str">
        <f t="shared" si="12"/>
        <v>rokprognozy=2030 i lp=530</v>
      </c>
      <c r="V75" s="13" t="str">
        <f t="shared" si="12"/>
        <v>rokprognozy=2031 i lp=530</v>
      </c>
      <c r="W75" s="13" t="str">
        <f t="shared" si="12"/>
        <v>rokprognozy=2032 i lp=530</v>
      </c>
      <c r="X75" s="13" t="str">
        <f t="shared" si="12"/>
        <v>rokprognozy=2033 i lp=530</v>
      </c>
      <c r="Y75" s="13" t="str">
        <f t="shared" si="12"/>
        <v>rokprognozy=2034 i lp=530</v>
      </c>
      <c r="Z75" s="13" t="str">
        <f t="shared" si="12"/>
        <v>rokprognozy=2035 i lp=530</v>
      </c>
      <c r="AA75" s="13" t="str">
        <f t="shared" si="12"/>
        <v>rokprognozy=2036 i lp=530</v>
      </c>
      <c r="AB75" s="13" t="str">
        <f t="shared" si="12"/>
        <v>rokprognozy=2037 i lp=530</v>
      </c>
      <c r="AC75" s="13" t="str">
        <f t="shared" si="12"/>
        <v>rokprognozy=2038 i lp=530</v>
      </c>
      <c r="AD75" s="13" t="str">
        <f t="shared" si="12"/>
        <v>rokprognozy=2039 i lp=530</v>
      </c>
      <c r="AE75" s="13" t="str">
        <f t="shared" si="12"/>
        <v>rokprognozy=2040 i lp=530</v>
      </c>
      <c r="AF75" s="13" t="str">
        <f t="shared" si="12"/>
        <v>rokprognozy=2041 i lp=530</v>
      </c>
      <c r="AG75" s="13" t="str">
        <f t="shared" si="12"/>
        <v>rokprognozy=2042 i lp=530</v>
      </c>
      <c r="AH75" s="13" t="str">
        <f t="shared" si="12"/>
        <v>rokprognozy=2043 i lp=530</v>
      </c>
    </row>
    <row r="76" spans="1:34" ht="14.25">
      <c r="A76" s="72">
        <v>540</v>
      </c>
      <c r="B76" s="204" t="s">
        <v>351</v>
      </c>
      <c r="C76" s="13" t="s">
        <v>45</v>
      </c>
      <c r="D76" s="13" t="str">
        <f t="shared" si="13"/>
        <v>rokprognozy=2013 i lp=540</v>
      </c>
      <c r="E76" s="13" t="str">
        <f t="shared" si="13"/>
        <v>rokprognozy=2014 i lp=540</v>
      </c>
      <c r="F76" s="13" t="str">
        <f t="shared" si="13"/>
        <v>rokprognozy=2015 i lp=540</v>
      </c>
      <c r="G76" s="13" t="str">
        <f t="shared" si="13"/>
        <v>rokprognozy=2016 i lp=540</v>
      </c>
      <c r="H76" s="13" t="str">
        <f t="shared" si="13"/>
        <v>rokprognozy=2017 i lp=540</v>
      </c>
      <c r="I76" s="13" t="str">
        <f t="shared" si="13"/>
        <v>rokprognozy=2018 i lp=540</v>
      </c>
      <c r="J76" s="13" t="str">
        <f t="shared" si="13"/>
        <v>rokprognozy=2019 i lp=540</v>
      </c>
      <c r="K76" s="13" t="str">
        <f t="shared" si="13"/>
        <v>rokprognozy=2020 i lp=540</v>
      </c>
      <c r="L76" s="13" t="str">
        <f t="shared" si="13"/>
        <v>rokprognozy=2021 i lp=540</v>
      </c>
      <c r="M76" s="13" t="str">
        <f t="shared" si="13"/>
        <v>rokprognozy=2022 i lp=540</v>
      </c>
      <c r="N76" s="13" t="str">
        <f t="shared" si="13"/>
        <v>rokprognozy=2023 i lp=540</v>
      </c>
      <c r="O76" s="13" t="str">
        <f t="shared" si="13"/>
        <v>rokprognozy=2024 i lp=540</v>
      </c>
      <c r="P76" s="13" t="str">
        <f t="shared" si="13"/>
        <v>rokprognozy=2025 i lp=540</v>
      </c>
      <c r="Q76" s="13" t="str">
        <f t="shared" si="13"/>
        <v>rokprognozy=2026 i lp=540</v>
      </c>
      <c r="R76" s="13" t="str">
        <f t="shared" si="13"/>
        <v>rokprognozy=2027 i lp=540</v>
      </c>
      <c r="S76" s="13" t="str">
        <f t="shared" si="12"/>
        <v>rokprognozy=2028 i lp=540</v>
      </c>
      <c r="T76" s="13" t="str">
        <f t="shared" si="12"/>
        <v>rokprognozy=2029 i lp=540</v>
      </c>
      <c r="U76" s="13" t="str">
        <f t="shared" si="12"/>
        <v>rokprognozy=2030 i lp=540</v>
      </c>
      <c r="V76" s="13" t="str">
        <f t="shared" si="12"/>
        <v>rokprognozy=2031 i lp=540</v>
      </c>
      <c r="W76" s="13" t="str">
        <f t="shared" si="12"/>
        <v>rokprognozy=2032 i lp=540</v>
      </c>
      <c r="X76" s="13" t="str">
        <f t="shared" si="12"/>
        <v>rokprognozy=2033 i lp=540</v>
      </c>
      <c r="Y76" s="13" t="str">
        <f t="shared" si="12"/>
        <v>rokprognozy=2034 i lp=540</v>
      </c>
      <c r="Z76" s="13" t="str">
        <f t="shared" si="12"/>
        <v>rokprognozy=2035 i lp=540</v>
      </c>
      <c r="AA76" s="13" t="str">
        <f t="shared" si="12"/>
        <v>rokprognozy=2036 i lp=540</v>
      </c>
      <c r="AB76" s="13" t="str">
        <f t="shared" si="12"/>
        <v>rokprognozy=2037 i lp=540</v>
      </c>
      <c r="AC76" s="13" t="str">
        <f t="shared" si="12"/>
        <v>rokprognozy=2038 i lp=540</v>
      </c>
      <c r="AD76" s="13" t="str">
        <f t="shared" si="12"/>
        <v>rokprognozy=2039 i lp=540</v>
      </c>
      <c r="AE76" s="13" t="str">
        <f t="shared" si="12"/>
        <v>rokprognozy=2040 i lp=540</v>
      </c>
      <c r="AF76" s="13" t="str">
        <f t="shared" si="12"/>
        <v>rokprognozy=2041 i lp=540</v>
      </c>
      <c r="AG76" s="13" t="str">
        <f t="shared" si="12"/>
        <v>rokprognozy=2042 i lp=540</v>
      </c>
      <c r="AH76" s="13" t="str">
        <f t="shared" si="12"/>
        <v>rokprognozy=2043 i lp=540</v>
      </c>
    </row>
    <row r="77" spans="1:34" ht="14.25">
      <c r="A77" s="72">
        <v>550</v>
      </c>
      <c r="B77" s="204" t="s">
        <v>352</v>
      </c>
      <c r="C77" s="13" t="s">
        <v>47</v>
      </c>
      <c r="D77" s="13" t="str">
        <f t="shared" si="13"/>
        <v>rokprognozy=2013 i lp=550</v>
      </c>
      <c r="E77" s="13" t="str">
        <f t="shared" si="13"/>
        <v>rokprognozy=2014 i lp=550</v>
      </c>
      <c r="F77" s="13" t="str">
        <f t="shared" si="13"/>
        <v>rokprognozy=2015 i lp=550</v>
      </c>
      <c r="G77" s="13" t="str">
        <f t="shared" si="13"/>
        <v>rokprognozy=2016 i lp=550</v>
      </c>
      <c r="H77" s="13" t="str">
        <f t="shared" si="13"/>
        <v>rokprognozy=2017 i lp=550</v>
      </c>
      <c r="I77" s="13" t="str">
        <f t="shared" si="13"/>
        <v>rokprognozy=2018 i lp=550</v>
      </c>
      <c r="J77" s="13" t="str">
        <f t="shared" si="13"/>
        <v>rokprognozy=2019 i lp=550</v>
      </c>
      <c r="K77" s="13" t="str">
        <f t="shared" si="13"/>
        <v>rokprognozy=2020 i lp=550</v>
      </c>
      <c r="L77" s="13" t="str">
        <f t="shared" si="13"/>
        <v>rokprognozy=2021 i lp=550</v>
      </c>
      <c r="M77" s="13" t="str">
        <f t="shared" si="13"/>
        <v>rokprognozy=2022 i lp=550</v>
      </c>
      <c r="N77" s="13" t="str">
        <f t="shared" si="13"/>
        <v>rokprognozy=2023 i lp=550</v>
      </c>
      <c r="O77" s="13" t="str">
        <f t="shared" si="13"/>
        <v>rokprognozy=2024 i lp=550</v>
      </c>
      <c r="P77" s="13" t="str">
        <f t="shared" si="13"/>
        <v>rokprognozy=2025 i lp=550</v>
      </c>
      <c r="Q77" s="13" t="str">
        <f t="shared" si="13"/>
        <v>rokprognozy=2026 i lp=550</v>
      </c>
      <c r="R77" s="13" t="str">
        <f t="shared" si="13"/>
        <v>rokprognozy=2027 i lp=550</v>
      </c>
      <c r="S77" s="13" t="str">
        <f t="shared" si="12"/>
        <v>rokprognozy=2028 i lp=550</v>
      </c>
      <c r="T77" s="13" t="str">
        <f t="shared" si="12"/>
        <v>rokprognozy=2029 i lp=550</v>
      </c>
      <c r="U77" s="13" t="str">
        <f t="shared" si="12"/>
        <v>rokprognozy=2030 i lp=550</v>
      </c>
      <c r="V77" s="13" t="str">
        <f t="shared" si="12"/>
        <v>rokprognozy=2031 i lp=550</v>
      </c>
      <c r="W77" s="13" t="str">
        <f t="shared" si="12"/>
        <v>rokprognozy=2032 i lp=550</v>
      </c>
      <c r="X77" s="13" t="str">
        <f t="shared" si="12"/>
        <v>rokprognozy=2033 i lp=550</v>
      </c>
      <c r="Y77" s="13" t="str">
        <f t="shared" si="12"/>
        <v>rokprognozy=2034 i lp=550</v>
      </c>
      <c r="Z77" s="13" t="str">
        <f t="shared" si="12"/>
        <v>rokprognozy=2035 i lp=550</v>
      </c>
      <c r="AA77" s="13" t="str">
        <f t="shared" si="12"/>
        <v>rokprognozy=2036 i lp=550</v>
      </c>
      <c r="AB77" s="13" t="str">
        <f t="shared" si="12"/>
        <v>rokprognozy=2037 i lp=550</v>
      </c>
      <c r="AC77" s="13" t="str">
        <f t="shared" si="12"/>
        <v>rokprognozy=2038 i lp=550</v>
      </c>
      <c r="AD77" s="13" t="str">
        <f t="shared" si="12"/>
        <v>rokprognozy=2039 i lp=550</v>
      </c>
      <c r="AE77" s="13" t="str">
        <f t="shared" si="12"/>
        <v>rokprognozy=2040 i lp=550</v>
      </c>
      <c r="AF77" s="13" t="str">
        <f t="shared" si="12"/>
        <v>rokprognozy=2041 i lp=550</v>
      </c>
      <c r="AG77" s="13" t="str">
        <f t="shared" si="12"/>
        <v>rokprognozy=2042 i lp=550</v>
      </c>
      <c r="AH77" s="13" t="str">
        <f t="shared" si="12"/>
        <v>rokprognozy=2043 i lp=550</v>
      </c>
    </row>
    <row r="78" spans="1:34" ht="14.25">
      <c r="A78" s="72">
        <v>560</v>
      </c>
      <c r="B78" s="204" t="s">
        <v>353</v>
      </c>
      <c r="C78" s="13" t="s">
        <v>49</v>
      </c>
      <c r="D78" s="13" t="str">
        <f t="shared" si="13"/>
        <v>rokprognozy=2013 i lp=560</v>
      </c>
      <c r="E78" s="13" t="str">
        <f t="shared" si="13"/>
        <v>rokprognozy=2014 i lp=560</v>
      </c>
      <c r="F78" s="13" t="str">
        <f t="shared" si="13"/>
        <v>rokprognozy=2015 i lp=560</v>
      </c>
      <c r="G78" s="13" t="str">
        <f t="shared" si="13"/>
        <v>rokprognozy=2016 i lp=560</v>
      </c>
      <c r="H78" s="13" t="str">
        <f t="shared" si="13"/>
        <v>rokprognozy=2017 i lp=560</v>
      </c>
      <c r="I78" s="13" t="str">
        <f t="shared" si="13"/>
        <v>rokprognozy=2018 i lp=560</v>
      </c>
      <c r="J78" s="13" t="str">
        <f t="shared" si="13"/>
        <v>rokprognozy=2019 i lp=560</v>
      </c>
      <c r="K78" s="13" t="str">
        <f t="shared" si="13"/>
        <v>rokprognozy=2020 i lp=560</v>
      </c>
      <c r="L78" s="13" t="str">
        <f t="shared" si="13"/>
        <v>rokprognozy=2021 i lp=560</v>
      </c>
      <c r="M78" s="13" t="str">
        <f t="shared" si="13"/>
        <v>rokprognozy=2022 i lp=560</v>
      </c>
      <c r="N78" s="13" t="str">
        <f t="shared" si="13"/>
        <v>rokprognozy=2023 i lp=560</v>
      </c>
      <c r="O78" s="13" t="str">
        <f t="shared" si="13"/>
        <v>rokprognozy=2024 i lp=560</v>
      </c>
      <c r="P78" s="13" t="str">
        <f t="shared" si="13"/>
        <v>rokprognozy=2025 i lp=560</v>
      </c>
      <c r="Q78" s="13" t="str">
        <f t="shared" si="13"/>
        <v>rokprognozy=2026 i lp=560</v>
      </c>
      <c r="R78" s="13" t="str">
        <f t="shared" si="13"/>
        <v>rokprognozy=2027 i lp=560</v>
      </c>
      <c r="S78" s="13" t="str">
        <f t="shared" si="12"/>
        <v>rokprognozy=2028 i lp=560</v>
      </c>
      <c r="T78" s="13" t="str">
        <f t="shared" si="12"/>
        <v>rokprognozy=2029 i lp=560</v>
      </c>
      <c r="U78" s="13" t="str">
        <f t="shared" si="12"/>
        <v>rokprognozy=2030 i lp=560</v>
      </c>
      <c r="V78" s="13" t="str">
        <f t="shared" si="12"/>
        <v>rokprognozy=2031 i lp=560</v>
      </c>
      <c r="W78" s="13" t="str">
        <f t="shared" si="12"/>
        <v>rokprognozy=2032 i lp=560</v>
      </c>
      <c r="X78" s="13" t="str">
        <f t="shared" si="12"/>
        <v>rokprognozy=2033 i lp=560</v>
      </c>
      <c r="Y78" s="13" t="str">
        <f t="shared" si="12"/>
        <v>rokprognozy=2034 i lp=560</v>
      </c>
      <c r="Z78" s="13" t="str">
        <f t="shared" si="12"/>
        <v>rokprognozy=2035 i lp=560</v>
      </c>
      <c r="AA78" s="13" t="str">
        <f t="shared" si="12"/>
        <v>rokprognozy=2036 i lp=560</v>
      </c>
      <c r="AB78" s="13" t="str">
        <f t="shared" si="12"/>
        <v>rokprognozy=2037 i lp=560</v>
      </c>
      <c r="AC78" s="13" t="str">
        <f t="shared" si="12"/>
        <v>rokprognozy=2038 i lp=560</v>
      </c>
      <c r="AD78" s="13" t="str">
        <f t="shared" si="12"/>
        <v>rokprognozy=2039 i lp=560</v>
      </c>
      <c r="AE78" s="13" t="str">
        <f t="shared" si="12"/>
        <v>rokprognozy=2040 i lp=560</v>
      </c>
      <c r="AF78" s="13" t="str">
        <f t="shared" si="12"/>
        <v>rokprognozy=2041 i lp=560</v>
      </c>
      <c r="AG78" s="13" t="str">
        <f t="shared" si="12"/>
        <v>rokprognozy=2042 i lp=560</v>
      </c>
      <c r="AH78" s="13" t="str">
        <f t="shared" si="12"/>
        <v>rokprognozy=2043 i lp=560</v>
      </c>
    </row>
    <row r="79" spans="1:34" ht="14.25">
      <c r="A79" s="72">
        <v>570</v>
      </c>
      <c r="B79" s="204" t="s">
        <v>354</v>
      </c>
      <c r="C79" s="13" t="s">
        <v>295</v>
      </c>
      <c r="D79" s="13" t="str">
        <f t="shared" si="13"/>
        <v>rokprognozy=2013 i lp=570</v>
      </c>
      <c r="E79" s="13" t="str">
        <f t="shared" si="13"/>
        <v>rokprognozy=2014 i lp=570</v>
      </c>
      <c r="F79" s="13" t="str">
        <f t="shared" si="13"/>
        <v>rokprognozy=2015 i lp=570</v>
      </c>
      <c r="G79" s="13" t="str">
        <f t="shared" si="13"/>
        <v>rokprognozy=2016 i lp=570</v>
      </c>
      <c r="H79" s="13" t="str">
        <f t="shared" si="13"/>
        <v>rokprognozy=2017 i lp=570</v>
      </c>
      <c r="I79" s="13" t="str">
        <f t="shared" si="13"/>
        <v>rokprognozy=2018 i lp=570</v>
      </c>
      <c r="J79" s="13" t="str">
        <f t="shared" si="13"/>
        <v>rokprognozy=2019 i lp=570</v>
      </c>
      <c r="K79" s="13" t="str">
        <f t="shared" si="13"/>
        <v>rokprognozy=2020 i lp=570</v>
      </c>
      <c r="L79" s="13" t="str">
        <f t="shared" si="13"/>
        <v>rokprognozy=2021 i lp=570</v>
      </c>
      <c r="M79" s="13" t="str">
        <f t="shared" si="13"/>
        <v>rokprognozy=2022 i lp=570</v>
      </c>
      <c r="N79" s="13" t="str">
        <f t="shared" si="13"/>
        <v>rokprognozy=2023 i lp=570</v>
      </c>
      <c r="O79" s="13" t="str">
        <f t="shared" si="13"/>
        <v>rokprognozy=2024 i lp=570</v>
      </c>
      <c r="P79" s="13" t="str">
        <f t="shared" si="13"/>
        <v>rokprognozy=2025 i lp=570</v>
      </c>
      <c r="Q79" s="13" t="str">
        <f t="shared" si="13"/>
        <v>rokprognozy=2026 i lp=570</v>
      </c>
      <c r="R79" s="13" t="str">
        <f t="shared" si="13"/>
        <v>rokprognozy=2027 i lp=570</v>
      </c>
      <c r="S79" s="13" t="str">
        <f t="shared" si="12"/>
        <v>rokprognozy=2028 i lp=570</v>
      </c>
      <c r="T79" s="13" t="str">
        <f t="shared" si="12"/>
        <v>rokprognozy=2029 i lp=570</v>
      </c>
      <c r="U79" s="13" t="str">
        <f t="shared" si="12"/>
        <v>rokprognozy=2030 i lp=570</v>
      </c>
      <c r="V79" s="13" t="str">
        <f t="shared" si="12"/>
        <v>rokprognozy=2031 i lp=570</v>
      </c>
      <c r="W79" s="13" t="str">
        <f t="shared" si="12"/>
        <v>rokprognozy=2032 i lp=570</v>
      </c>
      <c r="X79" s="13" t="str">
        <f t="shared" si="12"/>
        <v>rokprognozy=2033 i lp=570</v>
      </c>
      <c r="Y79" s="13" t="str">
        <f t="shared" si="12"/>
        <v>rokprognozy=2034 i lp=570</v>
      </c>
      <c r="Z79" s="13" t="str">
        <f t="shared" si="12"/>
        <v>rokprognozy=2035 i lp=570</v>
      </c>
      <c r="AA79" s="13" t="str">
        <f t="shared" si="12"/>
        <v>rokprognozy=2036 i lp=570</v>
      </c>
      <c r="AB79" s="13" t="str">
        <f t="shared" si="12"/>
        <v>rokprognozy=2037 i lp=570</v>
      </c>
      <c r="AC79" s="13" t="str">
        <f t="shared" si="12"/>
        <v>rokprognozy=2038 i lp=570</v>
      </c>
      <c r="AD79" s="13" t="str">
        <f t="shared" si="12"/>
        <v>rokprognozy=2039 i lp=570</v>
      </c>
      <c r="AE79" s="13" t="str">
        <f t="shared" si="12"/>
        <v>rokprognozy=2040 i lp=570</v>
      </c>
      <c r="AF79" s="13" t="str">
        <f t="shared" si="12"/>
        <v>rokprognozy=2041 i lp=570</v>
      </c>
      <c r="AG79" s="13" t="str">
        <f t="shared" si="12"/>
        <v>rokprognozy=2042 i lp=570</v>
      </c>
      <c r="AH79" s="13" t="str">
        <f t="shared" si="12"/>
        <v>rokprognozy=2043 i lp=570</v>
      </c>
    </row>
    <row r="80" ht="14.25">
      <c r="C80" s="156"/>
    </row>
    <row r="81" ht="14.25">
      <c r="C81" s="156"/>
    </row>
    <row r="82" ht="14.25">
      <c r="C82" s="156"/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1">
    <tabColor rgb="FF002060"/>
  </sheetPr>
  <dimension ref="A1:AG97"/>
  <sheetViews>
    <sheetView showZeros="0" view="pageLayout" zoomScaleSheetLayoutView="100" workbookViewId="0" topLeftCell="A1">
      <selection activeCell="B13" sqref="B13"/>
    </sheetView>
  </sheetViews>
  <sheetFormatPr defaultColWidth="8.796875" defaultRowHeight="14.25"/>
  <cols>
    <col min="1" max="1" width="3.59765625" style="1" bestFit="1" customWidth="1"/>
    <col min="2" max="2" width="49" style="1" customWidth="1"/>
    <col min="3" max="31" width="13.3984375" style="1" customWidth="1"/>
    <col min="32" max="33" width="13.3984375" style="2" customWidth="1"/>
  </cols>
  <sheetData>
    <row r="1" spans="3:9" ht="14.25">
      <c r="C1" s="14"/>
      <c r="D1" s="5"/>
      <c r="G1" s="15"/>
      <c r="H1" s="15"/>
      <c r="I1" s="15"/>
    </row>
    <row r="2" spans="1:33" s="156" customFormat="1" ht="14.25">
      <c r="A2" s="1"/>
      <c r="B2" s="1"/>
      <c r="C2" s="14"/>
      <c r="D2" s="5"/>
      <c r="E2" s="1"/>
      <c r="F2" s="1" t="s">
        <v>416</v>
      </c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</row>
    <row r="3" spans="1:33" s="156" customFormat="1" ht="14.25">
      <c r="A3" s="1"/>
      <c r="B3" s="1"/>
      <c r="C3" s="14"/>
      <c r="D3" s="5"/>
      <c r="E3" s="1"/>
      <c r="F3" s="1" t="s">
        <v>417</v>
      </c>
      <c r="G3" s="15"/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</row>
    <row r="4" spans="1:33" s="156" customFormat="1" ht="14.25">
      <c r="A4" s="1"/>
      <c r="B4" s="1"/>
      <c r="C4" s="14"/>
      <c r="D4" s="5"/>
      <c r="E4" s="1"/>
      <c r="F4" s="1" t="s">
        <v>418</v>
      </c>
      <c r="G4" s="15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2"/>
    </row>
    <row r="5" spans="1:33" s="156" customFormat="1" ht="14.25">
      <c r="A5" s="1"/>
      <c r="B5" s="1"/>
      <c r="C5" s="14"/>
      <c r="D5" s="5"/>
      <c r="E5" s="1"/>
      <c r="F5" s="1" t="s">
        <v>419</v>
      </c>
      <c r="G5" s="15"/>
      <c r="H5" s="15"/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</row>
    <row r="6" spans="1:9" ht="14.25">
      <c r="A6" s="12"/>
      <c r="C6" s="8"/>
      <c r="D6" s="9"/>
      <c r="F6" s="5"/>
      <c r="G6" s="5"/>
      <c r="H6" s="5"/>
      <c r="I6" s="5"/>
    </row>
    <row r="7" spans="1:4" ht="18">
      <c r="A7" s="6"/>
      <c r="B7" s="243" t="s">
        <v>415</v>
      </c>
      <c r="C7" s="7"/>
      <c r="D7" s="10"/>
    </row>
    <row r="8" ht="14.25">
      <c r="A8" s="6"/>
    </row>
    <row r="9" spans="1:33" ht="14.25">
      <c r="A9" s="88"/>
      <c r="B9" s="88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23"/>
      <c r="AG9" s="23"/>
    </row>
    <row r="10" spans="1:33" ht="14.25">
      <c r="A10" s="279" t="s">
        <v>0</v>
      </c>
      <c r="B10" s="244" t="s">
        <v>1</v>
      </c>
      <c r="C10" s="245" t="s">
        <v>243</v>
      </c>
      <c r="D10" s="245">
        <f>+C10+1</f>
        <v>2014</v>
      </c>
      <c r="E10" s="245">
        <f aca="true" t="shared" si="0" ref="E10:AG10">+D10+1</f>
        <v>2015</v>
      </c>
      <c r="F10" s="245">
        <f t="shared" si="0"/>
        <v>2016</v>
      </c>
      <c r="G10" s="245">
        <f t="shared" si="0"/>
        <v>2017</v>
      </c>
      <c r="H10" s="245">
        <f t="shared" si="0"/>
        <v>2018</v>
      </c>
      <c r="I10" s="245">
        <f t="shared" si="0"/>
        <v>2019</v>
      </c>
      <c r="J10" s="245">
        <f t="shared" si="0"/>
        <v>2020</v>
      </c>
      <c r="K10" s="245">
        <f t="shared" si="0"/>
        <v>2021</v>
      </c>
      <c r="L10" s="245">
        <f t="shared" si="0"/>
        <v>2022</v>
      </c>
      <c r="M10" s="245">
        <f t="shared" si="0"/>
        <v>2023</v>
      </c>
      <c r="N10" s="245">
        <f t="shared" si="0"/>
        <v>2024</v>
      </c>
      <c r="O10" s="245">
        <f t="shared" si="0"/>
        <v>2025</v>
      </c>
      <c r="P10" s="245">
        <f t="shared" si="0"/>
        <v>2026</v>
      </c>
      <c r="Q10" s="245">
        <f t="shared" si="0"/>
        <v>2027</v>
      </c>
      <c r="R10" s="245">
        <f t="shared" si="0"/>
        <v>2028</v>
      </c>
      <c r="S10" s="245">
        <f t="shared" si="0"/>
        <v>2029</v>
      </c>
      <c r="T10" s="245">
        <f t="shared" si="0"/>
        <v>2030</v>
      </c>
      <c r="U10" s="245">
        <f t="shared" si="0"/>
        <v>2031</v>
      </c>
      <c r="V10" s="245">
        <f t="shared" si="0"/>
        <v>2032</v>
      </c>
      <c r="W10" s="245">
        <f t="shared" si="0"/>
        <v>2033</v>
      </c>
      <c r="X10" s="245">
        <f t="shared" si="0"/>
        <v>2034</v>
      </c>
      <c r="Y10" s="245">
        <f t="shared" si="0"/>
        <v>2035</v>
      </c>
      <c r="Z10" s="245">
        <f t="shared" si="0"/>
        <v>2036</v>
      </c>
      <c r="AA10" s="245">
        <f t="shared" si="0"/>
        <v>2037</v>
      </c>
      <c r="AB10" s="245">
        <f t="shared" si="0"/>
        <v>2038</v>
      </c>
      <c r="AC10" s="245">
        <f t="shared" si="0"/>
        <v>2039</v>
      </c>
      <c r="AD10" s="245">
        <f t="shared" si="0"/>
        <v>2040</v>
      </c>
      <c r="AE10" s="245">
        <f t="shared" si="0"/>
        <v>2041</v>
      </c>
      <c r="AF10" s="245">
        <f t="shared" si="0"/>
        <v>2042</v>
      </c>
      <c r="AG10" s="245">
        <f t="shared" si="0"/>
        <v>2043</v>
      </c>
    </row>
    <row r="11" spans="1:33" ht="14.25">
      <c r="A11" s="280"/>
      <c r="B11" s="246" t="s">
        <v>91</v>
      </c>
      <c r="C11" s="247">
        <f>33960901</f>
        <v>33960901</v>
      </c>
      <c r="D11" s="247">
        <f>35136126</f>
        <v>35136126</v>
      </c>
      <c r="E11" s="247">
        <f>35906191</f>
        <v>35906191</v>
      </c>
      <c r="F11" s="247">
        <f>36704633</f>
        <v>36704633</v>
      </c>
      <c r="G11" s="247">
        <f>37532534</f>
        <v>37532534</v>
      </c>
      <c r="H11" s="247">
        <f>0</f>
        <v>0</v>
      </c>
      <c r="I11" s="247">
        <f>0</f>
        <v>0</v>
      </c>
      <c r="J11" s="247">
        <f>0</f>
        <v>0</v>
      </c>
      <c r="K11" s="247">
        <f>0</f>
        <v>0</v>
      </c>
      <c r="L11" s="247">
        <f>0</f>
        <v>0</v>
      </c>
      <c r="M11" s="247">
        <f>0</f>
        <v>0</v>
      </c>
      <c r="N11" s="247">
        <f>0</f>
        <v>0</v>
      </c>
      <c r="O11" s="247">
        <f>0</f>
        <v>0</v>
      </c>
      <c r="P11" s="247">
        <f>0</f>
        <v>0</v>
      </c>
      <c r="Q11" s="247">
        <f>0</f>
        <v>0</v>
      </c>
      <c r="R11" s="247">
        <f>0</f>
        <v>0</v>
      </c>
      <c r="S11" s="247">
        <f>0</f>
        <v>0</v>
      </c>
      <c r="T11" s="247">
        <f>0</f>
        <v>0</v>
      </c>
      <c r="U11" s="247">
        <f>0</f>
        <v>0</v>
      </c>
      <c r="V11" s="247">
        <f>0</f>
        <v>0</v>
      </c>
      <c r="W11" s="247">
        <f>0</f>
        <v>0</v>
      </c>
      <c r="X11" s="247">
        <f>0</f>
        <v>0</v>
      </c>
      <c r="Y11" s="247">
        <f>0</f>
        <v>0</v>
      </c>
      <c r="Z11" s="247">
        <f>0</f>
        <v>0</v>
      </c>
      <c r="AA11" s="247">
        <f>0</f>
        <v>0</v>
      </c>
      <c r="AB11" s="247">
        <f>0</f>
        <v>0</v>
      </c>
      <c r="AC11" s="247">
        <f>0</f>
        <v>0</v>
      </c>
      <c r="AD11" s="247">
        <f>0</f>
        <v>0</v>
      </c>
      <c r="AE11" s="247">
        <f>0</f>
        <v>0</v>
      </c>
      <c r="AF11" s="247">
        <f>0</f>
        <v>0</v>
      </c>
      <c r="AG11" s="247">
        <f>0</f>
        <v>0</v>
      </c>
    </row>
    <row r="12" spans="1:33" ht="14.25">
      <c r="A12" s="281"/>
      <c r="B12" s="248" t="s">
        <v>360</v>
      </c>
      <c r="C12" s="249">
        <f>33219934</f>
        <v>33219934</v>
      </c>
      <c r="D12" s="249">
        <f>34736126</f>
        <v>34736126</v>
      </c>
      <c r="E12" s="249">
        <f>35506191</f>
        <v>35506191</v>
      </c>
      <c r="F12" s="249">
        <f>36304633</f>
        <v>36304633</v>
      </c>
      <c r="G12" s="249">
        <f>37132534</f>
        <v>37132534</v>
      </c>
      <c r="H12" s="249">
        <f>0</f>
        <v>0</v>
      </c>
      <c r="I12" s="249">
        <f>0</f>
        <v>0</v>
      </c>
      <c r="J12" s="249">
        <f>0</f>
        <v>0</v>
      </c>
      <c r="K12" s="249">
        <f>0</f>
        <v>0</v>
      </c>
      <c r="L12" s="249">
        <f>0</f>
        <v>0</v>
      </c>
      <c r="M12" s="249">
        <f>0</f>
        <v>0</v>
      </c>
      <c r="N12" s="249">
        <f>0</f>
        <v>0</v>
      </c>
      <c r="O12" s="249">
        <f>0</f>
        <v>0</v>
      </c>
      <c r="P12" s="249">
        <f>0</f>
        <v>0</v>
      </c>
      <c r="Q12" s="249">
        <f>0</f>
        <v>0</v>
      </c>
      <c r="R12" s="249">
        <f>0</f>
        <v>0</v>
      </c>
      <c r="S12" s="249">
        <f>0</f>
        <v>0</v>
      </c>
      <c r="T12" s="249">
        <f>0</f>
        <v>0</v>
      </c>
      <c r="U12" s="249">
        <f>0</f>
        <v>0</v>
      </c>
      <c r="V12" s="249">
        <f>0</f>
        <v>0</v>
      </c>
      <c r="W12" s="249">
        <f>0</f>
        <v>0</v>
      </c>
      <c r="X12" s="249">
        <f>0</f>
        <v>0</v>
      </c>
      <c r="Y12" s="249">
        <f>0</f>
        <v>0</v>
      </c>
      <c r="Z12" s="249">
        <f>0</f>
        <v>0</v>
      </c>
      <c r="AA12" s="249">
        <f>0</f>
        <v>0</v>
      </c>
      <c r="AB12" s="249">
        <f>0</f>
        <v>0</v>
      </c>
      <c r="AC12" s="249">
        <f>0</f>
        <v>0</v>
      </c>
      <c r="AD12" s="249">
        <f>0</f>
        <v>0</v>
      </c>
      <c r="AE12" s="249">
        <f>0</f>
        <v>0</v>
      </c>
      <c r="AF12" s="249">
        <f>0</f>
        <v>0</v>
      </c>
      <c r="AG12" s="249">
        <f>0</f>
        <v>0</v>
      </c>
    </row>
    <row r="13" spans="1:33" ht="25.5">
      <c r="A13" s="281"/>
      <c r="B13" s="250" t="s">
        <v>359</v>
      </c>
      <c r="C13" s="249">
        <f>31500</f>
        <v>31500</v>
      </c>
      <c r="D13" s="249">
        <f>0</f>
        <v>0</v>
      </c>
      <c r="E13" s="249">
        <f>0</f>
        <v>0</v>
      </c>
      <c r="F13" s="249">
        <f>0</f>
        <v>0</v>
      </c>
      <c r="G13" s="249">
        <f>0</f>
        <v>0</v>
      </c>
      <c r="H13" s="249">
        <f>0</f>
        <v>0</v>
      </c>
      <c r="I13" s="249">
        <f>0</f>
        <v>0</v>
      </c>
      <c r="J13" s="249">
        <f>0</f>
        <v>0</v>
      </c>
      <c r="K13" s="249">
        <f>0</f>
        <v>0</v>
      </c>
      <c r="L13" s="249">
        <f>0</f>
        <v>0</v>
      </c>
      <c r="M13" s="249">
        <f>0</f>
        <v>0</v>
      </c>
      <c r="N13" s="249">
        <f>0</f>
        <v>0</v>
      </c>
      <c r="O13" s="249">
        <f>0</f>
        <v>0</v>
      </c>
      <c r="P13" s="249">
        <f>0</f>
        <v>0</v>
      </c>
      <c r="Q13" s="249">
        <f>0</f>
        <v>0</v>
      </c>
      <c r="R13" s="249">
        <f>0</f>
        <v>0</v>
      </c>
      <c r="S13" s="249">
        <f>0</f>
        <v>0</v>
      </c>
      <c r="T13" s="249">
        <f>0</f>
        <v>0</v>
      </c>
      <c r="U13" s="249">
        <f>0</f>
        <v>0</v>
      </c>
      <c r="V13" s="249">
        <f>0</f>
        <v>0</v>
      </c>
      <c r="W13" s="249">
        <f>0</f>
        <v>0</v>
      </c>
      <c r="X13" s="249">
        <f>0</f>
        <v>0</v>
      </c>
      <c r="Y13" s="249">
        <f>0</f>
        <v>0</v>
      </c>
      <c r="Z13" s="249">
        <f>0</f>
        <v>0</v>
      </c>
      <c r="AA13" s="249">
        <f>0</f>
        <v>0</v>
      </c>
      <c r="AB13" s="249">
        <f>0</f>
        <v>0</v>
      </c>
      <c r="AC13" s="249">
        <f>0</f>
        <v>0</v>
      </c>
      <c r="AD13" s="249">
        <f>0</f>
        <v>0</v>
      </c>
      <c r="AE13" s="249">
        <f>0</f>
        <v>0</v>
      </c>
      <c r="AF13" s="249">
        <f>0</f>
        <v>0</v>
      </c>
      <c r="AG13" s="249">
        <f>0</f>
        <v>0</v>
      </c>
    </row>
    <row r="14" spans="1:33" ht="14.25">
      <c r="A14" s="281"/>
      <c r="B14" s="251" t="s">
        <v>358</v>
      </c>
      <c r="C14" s="249">
        <f>26775</f>
        <v>26775</v>
      </c>
      <c r="D14" s="249">
        <f>0</f>
        <v>0</v>
      </c>
      <c r="E14" s="249">
        <f>0</f>
        <v>0</v>
      </c>
      <c r="F14" s="249">
        <f>0</f>
        <v>0</v>
      </c>
      <c r="G14" s="249">
        <f>0</f>
        <v>0</v>
      </c>
      <c r="H14" s="249">
        <f>0</f>
        <v>0</v>
      </c>
      <c r="I14" s="249">
        <f>0</f>
        <v>0</v>
      </c>
      <c r="J14" s="249">
        <f>0</f>
        <v>0</v>
      </c>
      <c r="K14" s="249">
        <f>0</f>
        <v>0</v>
      </c>
      <c r="L14" s="249">
        <f>0</f>
        <v>0</v>
      </c>
      <c r="M14" s="249">
        <f>0</f>
        <v>0</v>
      </c>
      <c r="N14" s="249">
        <f>0</f>
        <v>0</v>
      </c>
      <c r="O14" s="249">
        <f>0</f>
        <v>0</v>
      </c>
      <c r="P14" s="249">
        <f>0</f>
        <v>0</v>
      </c>
      <c r="Q14" s="249">
        <f>0</f>
        <v>0</v>
      </c>
      <c r="R14" s="249">
        <f>0</f>
        <v>0</v>
      </c>
      <c r="S14" s="249">
        <f>0</f>
        <v>0</v>
      </c>
      <c r="T14" s="249">
        <f>0</f>
        <v>0</v>
      </c>
      <c r="U14" s="249">
        <f>0</f>
        <v>0</v>
      </c>
      <c r="V14" s="249">
        <f>0</f>
        <v>0</v>
      </c>
      <c r="W14" s="249">
        <f>0</f>
        <v>0</v>
      </c>
      <c r="X14" s="249">
        <f>0</f>
        <v>0</v>
      </c>
      <c r="Y14" s="249">
        <f>0</f>
        <v>0</v>
      </c>
      <c r="Z14" s="249">
        <f>0</f>
        <v>0</v>
      </c>
      <c r="AA14" s="249">
        <f>0</f>
        <v>0</v>
      </c>
      <c r="AB14" s="249">
        <f>0</f>
        <v>0</v>
      </c>
      <c r="AC14" s="249">
        <f>0</f>
        <v>0</v>
      </c>
      <c r="AD14" s="249">
        <f>0</f>
        <v>0</v>
      </c>
      <c r="AE14" s="249">
        <f>0</f>
        <v>0</v>
      </c>
      <c r="AF14" s="249">
        <f>0</f>
        <v>0</v>
      </c>
      <c r="AG14" s="249">
        <f>0</f>
        <v>0</v>
      </c>
    </row>
    <row r="15" spans="1:33" ht="14.25">
      <c r="A15" s="281"/>
      <c r="B15" s="252" t="s">
        <v>268</v>
      </c>
      <c r="C15" s="249">
        <f>740967</f>
        <v>740967</v>
      </c>
      <c r="D15" s="249">
        <f aca="true" t="shared" si="1" ref="D15:G16">400000</f>
        <v>400000</v>
      </c>
      <c r="E15" s="249">
        <f t="shared" si="1"/>
        <v>400000</v>
      </c>
      <c r="F15" s="249">
        <f t="shared" si="1"/>
        <v>400000</v>
      </c>
      <c r="G15" s="249">
        <f t="shared" si="1"/>
        <v>400000</v>
      </c>
      <c r="H15" s="249">
        <f>0</f>
        <v>0</v>
      </c>
      <c r="I15" s="249">
        <f>0</f>
        <v>0</v>
      </c>
      <c r="J15" s="249">
        <f>0</f>
        <v>0</v>
      </c>
      <c r="K15" s="249">
        <f>0</f>
        <v>0</v>
      </c>
      <c r="L15" s="249">
        <f>0</f>
        <v>0</v>
      </c>
      <c r="M15" s="249">
        <f>0</f>
        <v>0</v>
      </c>
      <c r="N15" s="249">
        <f>0</f>
        <v>0</v>
      </c>
      <c r="O15" s="249">
        <f>0</f>
        <v>0</v>
      </c>
      <c r="P15" s="249">
        <f>0</f>
        <v>0</v>
      </c>
      <c r="Q15" s="249">
        <f>0</f>
        <v>0</v>
      </c>
      <c r="R15" s="249">
        <f>0</f>
        <v>0</v>
      </c>
      <c r="S15" s="249">
        <f>0</f>
        <v>0</v>
      </c>
      <c r="T15" s="249">
        <f>0</f>
        <v>0</v>
      </c>
      <c r="U15" s="249">
        <f>0</f>
        <v>0</v>
      </c>
      <c r="V15" s="249">
        <f>0</f>
        <v>0</v>
      </c>
      <c r="W15" s="249">
        <f>0</f>
        <v>0</v>
      </c>
      <c r="X15" s="249">
        <f>0</f>
        <v>0</v>
      </c>
      <c r="Y15" s="249">
        <f>0</f>
        <v>0</v>
      </c>
      <c r="Z15" s="249">
        <f>0</f>
        <v>0</v>
      </c>
      <c r="AA15" s="249">
        <f>0</f>
        <v>0</v>
      </c>
      <c r="AB15" s="249">
        <f>0</f>
        <v>0</v>
      </c>
      <c r="AC15" s="249">
        <f>0</f>
        <v>0</v>
      </c>
      <c r="AD15" s="249">
        <f>0</f>
        <v>0</v>
      </c>
      <c r="AE15" s="249">
        <f>0</f>
        <v>0</v>
      </c>
      <c r="AF15" s="249">
        <f>0</f>
        <v>0</v>
      </c>
      <c r="AG15" s="249">
        <f>0</f>
        <v>0</v>
      </c>
    </row>
    <row r="16" spans="1:33" ht="14.25">
      <c r="A16" s="281"/>
      <c r="B16" s="250" t="s">
        <v>85</v>
      </c>
      <c r="C16" s="249">
        <f>400000</f>
        <v>400000</v>
      </c>
      <c r="D16" s="249">
        <f t="shared" si="1"/>
        <v>400000</v>
      </c>
      <c r="E16" s="249">
        <f t="shared" si="1"/>
        <v>400000</v>
      </c>
      <c r="F16" s="249">
        <f t="shared" si="1"/>
        <v>400000</v>
      </c>
      <c r="G16" s="249">
        <f t="shared" si="1"/>
        <v>400000</v>
      </c>
      <c r="H16" s="249">
        <f>0</f>
        <v>0</v>
      </c>
      <c r="I16" s="249">
        <f>0</f>
        <v>0</v>
      </c>
      <c r="J16" s="249">
        <f>0</f>
        <v>0</v>
      </c>
      <c r="K16" s="249">
        <f>0</f>
        <v>0</v>
      </c>
      <c r="L16" s="249">
        <f>0</f>
        <v>0</v>
      </c>
      <c r="M16" s="249">
        <f>0</f>
        <v>0</v>
      </c>
      <c r="N16" s="249">
        <f>0</f>
        <v>0</v>
      </c>
      <c r="O16" s="249">
        <f>0</f>
        <v>0</v>
      </c>
      <c r="P16" s="249">
        <f>0</f>
        <v>0</v>
      </c>
      <c r="Q16" s="249">
        <f>0</f>
        <v>0</v>
      </c>
      <c r="R16" s="249">
        <f>0</f>
        <v>0</v>
      </c>
      <c r="S16" s="249">
        <f>0</f>
        <v>0</v>
      </c>
      <c r="T16" s="249">
        <f>0</f>
        <v>0</v>
      </c>
      <c r="U16" s="249">
        <f>0</f>
        <v>0</v>
      </c>
      <c r="V16" s="249">
        <f>0</f>
        <v>0</v>
      </c>
      <c r="W16" s="249">
        <f>0</f>
        <v>0</v>
      </c>
      <c r="X16" s="249">
        <f>0</f>
        <v>0</v>
      </c>
      <c r="Y16" s="249">
        <f>0</f>
        <v>0</v>
      </c>
      <c r="Z16" s="249">
        <f>0</f>
        <v>0</v>
      </c>
      <c r="AA16" s="249">
        <f>0</f>
        <v>0</v>
      </c>
      <c r="AB16" s="249">
        <f>0</f>
        <v>0</v>
      </c>
      <c r="AC16" s="249">
        <f>0</f>
        <v>0</v>
      </c>
      <c r="AD16" s="249">
        <f>0</f>
        <v>0</v>
      </c>
      <c r="AE16" s="249">
        <f>0</f>
        <v>0</v>
      </c>
      <c r="AF16" s="249">
        <f>0</f>
        <v>0</v>
      </c>
      <c r="AG16" s="249">
        <f>0</f>
        <v>0</v>
      </c>
    </row>
    <row r="17" spans="1:33" ht="25.5">
      <c r="A17" s="281"/>
      <c r="B17" s="250" t="s">
        <v>357</v>
      </c>
      <c r="C17" s="249">
        <f>340967</f>
        <v>340967</v>
      </c>
      <c r="D17" s="249">
        <f>0</f>
        <v>0</v>
      </c>
      <c r="E17" s="249">
        <f>0</f>
        <v>0</v>
      </c>
      <c r="F17" s="249">
        <f>0</f>
        <v>0</v>
      </c>
      <c r="G17" s="249">
        <f>0</f>
        <v>0</v>
      </c>
      <c r="H17" s="249">
        <f>0</f>
        <v>0</v>
      </c>
      <c r="I17" s="249">
        <f>0</f>
        <v>0</v>
      </c>
      <c r="J17" s="249">
        <f>0</f>
        <v>0</v>
      </c>
      <c r="K17" s="249">
        <f>0</f>
        <v>0</v>
      </c>
      <c r="L17" s="249">
        <f>0</f>
        <v>0</v>
      </c>
      <c r="M17" s="249">
        <f>0</f>
        <v>0</v>
      </c>
      <c r="N17" s="249">
        <f>0</f>
        <v>0</v>
      </c>
      <c r="O17" s="249">
        <f>0</f>
        <v>0</v>
      </c>
      <c r="P17" s="249">
        <f>0</f>
        <v>0</v>
      </c>
      <c r="Q17" s="249">
        <f>0</f>
        <v>0</v>
      </c>
      <c r="R17" s="249">
        <f>0</f>
        <v>0</v>
      </c>
      <c r="S17" s="249">
        <f>0</f>
        <v>0</v>
      </c>
      <c r="T17" s="249">
        <f>0</f>
        <v>0</v>
      </c>
      <c r="U17" s="249">
        <f>0</f>
        <v>0</v>
      </c>
      <c r="V17" s="249">
        <f>0</f>
        <v>0</v>
      </c>
      <c r="W17" s="249">
        <f>0</f>
        <v>0</v>
      </c>
      <c r="X17" s="249">
        <f>0</f>
        <v>0</v>
      </c>
      <c r="Y17" s="249">
        <f>0</f>
        <v>0</v>
      </c>
      <c r="Z17" s="249">
        <f>0</f>
        <v>0</v>
      </c>
      <c r="AA17" s="249">
        <f>0</f>
        <v>0</v>
      </c>
      <c r="AB17" s="249">
        <f>0</f>
        <v>0</v>
      </c>
      <c r="AC17" s="249">
        <f>0</f>
        <v>0</v>
      </c>
      <c r="AD17" s="249">
        <f>0</f>
        <v>0</v>
      </c>
      <c r="AE17" s="249">
        <f>0</f>
        <v>0</v>
      </c>
      <c r="AF17" s="249">
        <f>0</f>
        <v>0</v>
      </c>
      <c r="AG17" s="249">
        <f>0</f>
        <v>0</v>
      </c>
    </row>
    <row r="18" spans="1:33" ht="14.25">
      <c r="A18" s="282"/>
      <c r="B18" s="253" t="s">
        <v>361</v>
      </c>
      <c r="C18" s="254">
        <f>340967</f>
        <v>340967</v>
      </c>
      <c r="D18" s="254">
        <f>0</f>
        <v>0</v>
      </c>
      <c r="E18" s="254">
        <f>0</f>
        <v>0</v>
      </c>
      <c r="F18" s="254">
        <f>0</f>
        <v>0</v>
      </c>
      <c r="G18" s="254">
        <f>0</f>
        <v>0</v>
      </c>
      <c r="H18" s="254">
        <f>0</f>
        <v>0</v>
      </c>
      <c r="I18" s="254">
        <f>0</f>
        <v>0</v>
      </c>
      <c r="J18" s="254">
        <f>0</f>
        <v>0</v>
      </c>
      <c r="K18" s="254">
        <f>0</f>
        <v>0</v>
      </c>
      <c r="L18" s="254">
        <f>0</f>
        <v>0</v>
      </c>
      <c r="M18" s="254">
        <f>0</f>
        <v>0</v>
      </c>
      <c r="N18" s="254">
        <f>0</f>
        <v>0</v>
      </c>
      <c r="O18" s="254">
        <f>0</f>
        <v>0</v>
      </c>
      <c r="P18" s="254">
        <f>0</f>
        <v>0</v>
      </c>
      <c r="Q18" s="254">
        <f>0</f>
        <v>0</v>
      </c>
      <c r="R18" s="254">
        <f>0</f>
        <v>0</v>
      </c>
      <c r="S18" s="254">
        <f>0</f>
        <v>0</v>
      </c>
      <c r="T18" s="254">
        <f>0</f>
        <v>0</v>
      </c>
      <c r="U18" s="254">
        <f>0</f>
        <v>0</v>
      </c>
      <c r="V18" s="254">
        <f>0</f>
        <v>0</v>
      </c>
      <c r="W18" s="254">
        <f>0</f>
        <v>0</v>
      </c>
      <c r="X18" s="254">
        <f>0</f>
        <v>0</v>
      </c>
      <c r="Y18" s="254">
        <f>0</f>
        <v>0</v>
      </c>
      <c r="Z18" s="254">
        <f>0</f>
        <v>0</v>
      </c>
      <c r="AA18" s="254">
        <f>0</f>
        <v>0</v>
      </c>
      <c r="AB18" s="254">
        <f>0</f>
        <v>0</v>
      </c>
      <c r="AC18" s="254">
        <f>0</f>
        <v>0</v>
      </c>
      <c r="AD18" s="254">
        <f>0</f>
        <v>0</v>
      </c>
      <c r="AE18" s="254">
        <f>0</f>
        <v>0</v>
      </c>
      <c r="AF18" s="254">
        <f>0</f>
        <v>0</v>
      </c>
      <c r="AG18" s="254">
        <f>0</f>
        <v>0</v>
      </c>
    </row>
    <row r="19" spans="1:33" ht="25.5">
      <c r="A19" s="280"/>
      <c r="B19" s="246" t="s">
        <v>3</v>
      </c>
      <c r="C19" s="247">
        <f>30297644</f>
        <v>30297644</v>
      </c>
      <c r="D19" s="247">
        <f>31854316</f>
        <v>31854316</v>
      </c>
      <c r="E19" s="247">
        <f>32936246</f>
        <v>32936246</v>
      </c>
      <c r="F19" s="247">
        <f>34208024</f>
        <v>34208024</v>
      </c>
      <c r="G19" s="247">
        <f>35614520</f>
        <v>35614520</v>
      </c>
      <c r="H19" s="247">
        <f>0</f>
        <v>0</v>
      </c>
      <c r="I19" s="247">
        <f>0</f>
        <v>0</v>
      </c>
      <c r="J19" s="247">
        <f>0</f>
        <v>0</v>
      </c>
      <c r="K19" s="247">
        <f>0</f>
        <v>0</v>
      </c>
      <c r="L19" s="247">
        <f>0</f>
        <v>0</v>
      </c>
      <c r="M19" s="247">
        <f>0</f>
        <v>0</v>
      </c>
      <c r="N19" s="247">
        <f>0</f>
        <v>0</v>
      </c>
      <c r="O19" s="247">
        <f>0</f>
        <v>0</v>
      </c>
      <c r="P19" s="247">
        <f>0</f>
        <v>0</v>
      </c>
      <c r="Q19" s="247">
        <f>0</f>
        <v>0</v>
      </c>
      <c r="R19" s="247">
        <f>0</f>
        <v>0</v>
      </c>
      <c r="S19" s="247">
        <f>0</f>
        <v>0</v>
      </c>
      <c r="T19" s="247">
        <f>0</f>
        <v>0</v>
      </c>
      <c r="U19" s="247">
        <f>0</f>
        <v>0</v>
      </c>
      <c r="V19" s="247">
        <f>0</f>
        <v>0</v>
      </c>
      <c r="W19" s="247">
        <f>0</f>
        <v>0</v>
      </c>
      <c r="X19" s="247">
        <f>0</f>
        <v>0</v>
      </c>
      <c r="Y19" s="247">
        <f>0</f>
        <v>0</v>
      </c>
      <c r="Z19" s="247">
        <f>0</f>
        <v>0</v>
      </c>
      <c r="AA19" s="247">
        <f>0</f>
        <v>0</v>
      </c>
      <c r="AB19" s="247">
        <f>0</f>
        <v>0</v>
      </c>
      <c r="AC19" s="247">
        <f>0</f>
        <v>0</v>
      </c>
      <c r="AD19" s="247">
        <f>0</f>
        <v>0</v>
      </c>
      <c r="AE19" s="247">
        <f>0</f>
        <v>0</v>
      </c>
      <c r="AF19" s="247">
        <f>0</f>
        <v>0</v>
      </c>
      <c r="AG19" s="247">
        <f>0</f>
        <v>0</v>
      </c>
    </row>
    <row r="20" spans="1:33" ht="14.25">
      <c r="A20" s="281"/>
      <c r="B20" s="248" t="s">
        <v>4</v>
      </c>
      <c r="C20" s="249">
        <f>13298930</f>
        <v>13298930</v>
      </c>
      <c r="D20" s="249">
        <f>14077482</f>
        <v>14077482</v>
      </c>
      <c r="E20" s="249">
        <f>14714990</f>
        <v>14714990</v>
      </c>
      <c r="F20" s="249">
        <f>15531237</f>
        <v>15531237</v>
      </c>
      <c r="G20" s="249">
        <f>16470813</f>
        <v>16470813</v>
      </c>
      <c r="H20" s="249">
        <f>0</f>
        <v>0</v>
      </c>
      <c r="I20" s="249">
        <f>0</f>
        <v>0</v>
      </c>
      <c r="J20" s="249">
        <f>0</f>
        <v>0</v>
      </c>
      <c r="K20" s="249">
        <f>0</f>
        <v>0</v>
      </c>
      <c r="L20" s="249">
        <f>0</f>
        <v>0</v>
      </c>
      <c r="M20" s="249">
        <f>0</f>
        <v>0</v>
      </c>
      <c r="N20" s="249">
        <f>0</f>
        <v>0</v>
      </c>
      <c r="O20" s="249">
        <f>0</f>
        <v>0</v>
      </c>
      <c r="P20" s="249">
        <f>0</f>
        <v>0</v>
      </c>
      <c r="Q20" s="249">
        <f>0</f>
        <v>0</v>
      </c>
      <c r="R20" s="249">
        <f>0</f>
        <v>0</v>
      </c>
      <c r="S20" s="249">
        <f>0</f>
        <v>0</v>
      </c>
      <c r="T20" s="249">
        <f>0</f>
        <v>0</v>
      </c>
      <c r="U20" s="249">
        <f>0</f>
        <v>0</v>
      </c>
      <c r="V20" s="249">
        <f>0</f>
        <v>0</v>
      </c>
      <c r="W20" s="249">
        <f>0</f>
        <v>0</v>
      </c>
      <c r="X20" s="249">
        <f>0</f>
        <v>0</v>
      </c>
      <c r="Y20" s="249">
        <f>0</f>
        <v>0</v>
      </c>
      <c r="Z20" s="249">
        <f>0</f>
        <v>0</v>
      </c>
      <c r="AA20" s="249">
        <f>0</f>
        <v>0</v>
      </c>
      <c r="AB20" s="249">
        <f>0</f>
        <v>0</v>
      </c>
      <c r="AC20" s="249">
        <f>0</f>
        <v>0</v>
      </c>
      <c r="AD20" s="249">
        <f>0</f>
        <v>0</v>
      </c>
      <c r="AE20" s="249">
        <f>0</f>
        <v>0</v>
      </c>
      <c r="AF20" s="249">
        <f>0</f>
        <v>0</v>
      </c>
      <c r="AG20" s="249">
        <f>0</f>
        <v>0</v>
      </c>
    </row>
    <row r="21" spans="1:33" ht="14.25">
      <c r="A21" s="281"/>
      <c r="B21" s="248" t="s">
        <v>5</v>
      </c>
      <c r="C21" s="249">
        <f>4400234</f>
        <v>4400234</v>
      </c>
      <c r="D21" s="249">
        <f>4510240</f>
        <v>4510240</v>
      </c>
      <c r="E21" s="249">
        <f>4622996</f>
        <v>4622996</v>
      </c>
      <c r="F21" s="249">
        <f>4738571</f>
        <v>4738571</v>
      </c>
      <c r="G21" s="249">
        <f>4857033</f>
        <v>4857033</v>
      </c>
      <c r="H21" s="249">
        <f>0</f>
        <v>0</v>
      </c>
      <c r="I21" s="249">
        <f>0</f>
        <v>0</v>
      </c>
      <c r="J21" s="249">
        <f>0</f>
        <v>0</v>
      </c>
      <c r="K21" s="249">
        <f>0</f>
        <v>0</v>
      </c>
      <c r="L21" s="249">
        <f>0</f>
        <v>0</v>
      </c>
      <c r="M21" s="249">
        <f>0</f>
        <v>0</v>
      </c>
      <c r="N21" s="249">
        <f>0</f>
        <v>0</v>
      </c>
      <c r="O21" s="249">
        <f>0</f>
        <v>0</v>
      </c>
      <c r="P21" s="249">
        <f>0</f>
        <v>0</v>
      </c>
      <c r="Q21" s="249">
        <f>0</f>
        <v>0</v>
      </c>
      <c r="R21" s="249">
        <f>0</f>
        <v>0</v>
      </c>
      <c r="S21" s="249">
        <f>0</f>
        <v>0</v>
      </c>
      <c r="T21" s="249">
        <f>0</f>
        <v>0</v>
      </c>
      <c r="U21" s="249">
        <f>0</f>
        <v>0</v>
      </c>
      <c r="V21" s="249">
        <f>0</f>
        <v>0</v>
      </c>
      <c r="W21" s="249">
        <f>0</f>
        <v>0</v>
      </c>
      <c r="X21" s="249">
        <f>0</f>
        <v>0</v>
      </c>
      <c r="Y21" s="249">
        <f>0</f>
        <v>0</v>
      </c>
      <c r="Z21" s="249">
        <f>0</f>
        <v>0</v>
      </c>
      <c r="AA21" s="249">
        <f>0</f>
        <v>0</v>
      </c>
      <c r="AB21" s="249">
        <f>0</f>
        <v>0</v>
      </c>
      <c r="AC21" s="249">
        <f>0</f>
        <v>0</v>
      </c>
      <c r="AD21" s="249">
        <f>0</f>
        <v>0</v>
      </c>
      <c r="AE21" s="249">
        <f>0</f>
        <v>0</v>
      </c>
      <c r="AF21" s="249">
        <f>0</f>
        <v>0</v>
      </c>
      <c r="AG21" s="249">
        <f>0</f>
        <v>0</v>
      </c>
    </row>
    <row r="22" spans="1:33" ht="14.25">
      <c r="A22" s="281"/>
      <c r="B22" s="248" t="s">
        <v>367</v>
      </c>
      <c r="C22" s="249">
        <f>0</f>
        <v>0</v>
      </c>
      <c r="D22" s="249">
        <f>0</f>
        <v>0</v>
      </c>
      <c r="E22" s="249">
        <f>0</f>
        <v>0</v>
      </c>
      <c r="F22" s="249">
        <f>0</f>
        <v>0</v>
      </c>
      <c r="G22" s="249">
        <f>0</f>
        <v>0</v>
      </c>
      <c r="H22" s="249">
        <f>0</f>
        <v>0</v>
      </c>
      <c r="I22" s="249">
        <f>0</f>
        <v>0</v>
      </c>
      <c r="J22" s="249">
        <f>0</f>
        <v>0</v>
      </c>
      <c r="K22" s="249">
        <f>0</f>
        <v>0</v>
      </c>
      <c r="L22" s="249">
        <f>0</f>
        <v>0</v>
      </c>
      <c r="M22" s="249">
        <f>0</f>
        <v>0</v>
      </c>
      <c r="N22" s="249">
        <f>0</f>
        <v>0</v>
      </c>
      <c r="O22" s="249">
        <f>0</f>
        <v>0</v>
      </c>
      <c r="P22" s="249">
        <f>0</f>
        <v>0</v>
      </c>
      <c r="Q22" s="249">
        <f>0</f>
        <v>0</v>
      </c>
      <c r="R22" s="249">
        <f>0</f>
        <v>0</v>
      </c>
      <c r="S22" s="249">
        <f>0</f>
        <v>0</v>
      </c>
      <c r="T22" s="249">
        <f>0</f>
        <v>0</v>
      </c>
      <c r="U22" s="249">
        <f>0</f>
        <v>0</v>
      </c>
      <c r="V22" s="249">
        <f>0</f>
        <v>0</v>
      </c>
      <c r="W22" s="249">
        <f>0</f>
        <v>0</v>
      </c>
      <c r="X22" s="249">
        <f>0</f>
        <v>0</v>
      </c>
      <c r="Y22" s="249">
        <f>0</f>
        <v>0</v>
      </c>
      <c r="Z22" s="249">
        <f>0</f>
        <v>0</v>
      </c>
      <c r="AA22" s="249">
        <f>0</f>
        <v>0</v>
      </c>
      <c r="AB22" s="249">
        <f>0</f>
        <v>0</v>
      </c>
      <c r="AC22" s="249">
        <f>0</f>
        <v>0</v>
      </c>
      <c r="AD22" s="249">
        <f>0</f>
        <v>0</v>
      </c>
      <c r="AE22" s="249">
        <f>0</f>
        <v>0</v>
      </c>
      <c r="AF22" s="249">
        <f>0</f>
        <v>0</v>
      </c>
      <c r="AG22" s="249">
        <f>0</f>
        <v>0</v>
      </c>
    </row>
    <row r="23" spans="1:33" ht="25.5">
      <c r="A23" s="281"/>
      <c r="B23" s="255" t="s">
        <v>362</v>
      </c>
      <c r="C23" s="249">
        <f>0</f>
        <v>0</v>
      </c>
      <c r="D23" s="249">
        <f>0</f>
        <v>0</v>
      </c>
      <c r="E23" s="249">
        <f>0</f>
        <v>0</v>
      </c>
      <c r="F23" s="249">
        <f>0</f>
        <v>0</v>
      </c>
      <c r="G23" s="249">
        <f>0</f>
        <v>0</v>
      </c>
      <c r="H23" s="249">
        <f>0</f>
        <v>0</v>
      </c>
      <c r="I23" s="249">
        <f>0</f>
        <v>0</v>
      </c>
      <c r="J23" s="249">
        <f>0</f>
        <v>0</v>
      </c>
      <c r="K23" s="249">
        <f>0</f>
        <v>0</v>
      </c>
      <c r="L23" s="249">
        <f>0</f>
        <v>0</v>
      </c>
      <c r="M23" s="249">
        <f>0</f>
        <v>0</v>
      </c>
      <c r="N23" s="249">
        <f>0</f>
        <v>0</v>
      </c>
      <c r="O23" s="249">
        <f>0</f>
        <v>0</v>
      </c>
      <c r="P23" s="249">
        <f>0</f>
        <v>0</v>
      </c>
      <c r="Q23" s="249">
        <f>0</f>
        <v>0</v>
      </c>
      <c r="R23" s="249">
        <f>0</f>
        <v>0</v>
      </c>
      <c r="S23" s="249">
        <f>0</f>
        <v>0</v>
      </c>
      <c r="T23" s="249">
        <f>0</f>
        <v>0</v>
      </c>
      <c r="U23" s="249">
        <f>0</f>
        <v>0</v>
      </c>
      <c r="V23" s="249">
        <f>0</f>
        <v>0</v>
      </c>
      <c r="W23" s="249">
        <f>0</f>
        <v>0</v>
      </c>
      <c r="X23" s="249">
        <f>0</f>
        <v>0</v>
      </c>
      <c r="Y23" s="249">
        <f>0</f>
        <v>0</v>
      </c>
      <c r="Z23" s="249">
        <f>0</f>
        <v>0</v>
      </c>
      <c r="AA23" s="249">
        <f>0</f>
        <v>0</v>
      </c>
      <c r="AB23" s="249">
        <f>0</f>
        <v>0</v>
      </c>
      <c r="AC23" s="249">
        <f>0</f>
        <v>0</v>
      </c>
      <c r="AD23" s="249">
        <f>0</f>
        <v>0</v>
      </c>
      <c r="AE23" s="249">
        <f>0</f>
        <v>0</v>
      </c>
      <c r="AF23" s="249">
        <f>0</f>
        <v>0</v>
      </c>
      <c r="AG23" s="249">
        <f>0</f>
        <v>0</v>
      </c>
    </row>
    <row r="24" spans="1:33" ht="25.5">
      <c r="A24" s="281"/>
      <c r="B24" s="256" t="s">
        <v>363</v>
      </c>
      <c r="C24" s="249">
        <f>0</f>
        <v>0</v>
      </c>
      <c r="D24" s="249">
        <f>0</f>
        <v>0</v>
      </c>
      <c r="E24" s="249">
        <f>0</f>
        <v>0</v>
      </c>
      <c r="F24" s="249">
        <f>0</f>
        <v>0</v>
      </c>
      <c r="G24" s="249">
        <f>0</f>
        <v>0</v>
      </c>
      <c r="H24" s="249">
        <f>0</f>
        <v>0</v>
      </c>
      <c r="I24" s="249">
        <f>0</f>
        <v>0</v>
      </c>
      <c r="J24" s="249">
        <f>0</f>
        <v>0</v>
      </c>
      <c r="K24" s="249">
        <f>0</f>
        <v>0</v>
      </c>
      <c r="L24" s="249">
        <f>0</f>
        <v>0</v>
      </c>
      <c r="M24" s="249">
        <f>0</f>
        <v>0</v>
      </c>
      <c r="N24" s="249">
        <f>0</f>
        <v>0</v>
      </c>
      <c r="O24" s="249">
        <f>0</f>
        <v>0</v>
      </c>
      <c r="P24" s="249">
        <f>0</f>
        <v>0</v>
      </c>
      <c r="Q24" s="249">
        <f>0</f>
        <v>0</v>
      </c>
      <c r="R24" s="249">
        <f>0</f>
        <v>0</v>
      </c>
      <c r="S24" s="249">
        <f>0</f>
        <v>0</v>
      </c>
      <c r="T24" s="249">
        <f>0</f>
        <v>0</v>
      </c>
      <c r="U24" s="249">
        <f>0</f>
        <v>0</v>
      </c>
      <c r="V24" s="249">
        <f>0</f>
        <v>0</v>
      </c>
      <c r="W24" s="249">
        <f>0</f>
        <v>0</v>
      </c>
      <c r="X24" s="249">
        <f>0</f>
        <v>0</v>
      </c>
      <c r="Y24" s="249">
        <f>0</f>
        <v>0</v>
      </c>
      <c r="Z24" s="249">
        <f>0</f>
        <v>0</v>
      </c>
      <c r="AA24" s="249">
        <f>0</f>
        <v>0</v>
      </c>
      <c r="AB24" s="249">
        <f>0</f>
        <v>0</v>
      </c>
      <c r="AC24" s="249">
        <f>0</f>
        <v>0</v>
      </c>
      <c r="AD24" s="249">
        <f>0</f>
        <v>0</v>
      </c>
      <c r="AE24" s="249">
        <f>0</f>
        <v>0</v>
      </c>
      <c r="AF24" s="249">
        <f>0</f>
        <v>0</v>
      </c>
      <c r="AG24" s="249">
        <f>0</f>
        <v>0</v>
      </c>
    </row>
    <row r="25" spans="1:33" ht="14.25">
      <c r="A25" s="281"/>
      <c r="B25" s="248" t="s">
        <v>364</v>
      </c>
      <c r="C25" s="249">
        <f>579462</f>
        <v>579462</v>
      </c>
      <c r="D25" s="249">
        <f>467640</f>
        <v>467640</v>
      </c>
      <c r="E25" s="249">
        <f>479221</f>
        <v>479221</v>
      </c>
      <c r="F25" s="249">
        <f>491215</f>
        <v>491215</v>
      </c>
      <c r="G25" s="249">
        <f>503416</f>
        <v>503416</v>
      </c>
      <c r="H25" s="249">
        <f>0</f>
        <v>0</v>
      </c>
      <c r="I25" s="249">
        <f>0</f>
        <v>0</v>
      </c>
      <c r="J25" s="249">
        <f>0</f>
        <v>0</v>
      </c>
      <c r="K25" s="249">
        <f>0</f>
        <v>0</v>
      </c>
      <c r="L25" s="249">
        <f>0</f>
        <v>0</v>
      </c>
      <c r="M25" s="249">
        <f>0</f>
        <v>0</v>
      </c>
      <c r="N25" s="249">
        <f>0</f>
        <v>0</v>
      </c>
      <c r="O25" s="249">
        <f>0</f>
        <v>0</v>
      </c>
      <c r="P25" s="249">
        <f>0</f>
        <v>0</v>
      </c>
      <c r="Q25" s="249">
        <f>0</f>
        <v>0</v>
      </c>
      <c r="R25" s="249">
        <f>0</f>
        <v>0</v>
      </c>
      <c r="S25" s="249">
        <f>0</f>
        <v>0</v>
      </c>
      <c r="T25" s="249">
        <f>0</f>
        <v>0</v>
      </c>
      <c r="U25" s="249">
        <f>0</f>
        <v>0</v>
      </c>
      <c r="V25" s="249">
        <f>0</f>
        <v>0</v>
      </c>
      <c r="W25" s="249">
        <f>0</f>
        <v>0</v>
      </c>
      <c r="X25" s="249">
        <f>0</f>
        <v>0</v>
      </c>
      <c r="Y25" s="249">
        <f>0</f>
        <v>0</v>
      </c>
      <c r="Z25" s="249">
        <f>0</f>
        <v>0</v>
      </c>
      <c r="AA25" s="249">
        <f>0</f>
        <v>0</v>
      </c>
      <c r="AB25" s="249">
        <f>0</f>
        <v>0</v>
      </c>
      <c r="AC25" s="249">
        <f>0</f>
        <v>0</v>
      </c>
      <c r="AD25" s="249">
        <f>0</f>
        <v>0</v>
      </c>
      <c r="AE25" s="249">
        <f>0</f>
        <v>0</v>
      </c>
      <c r="AF25" s="249">
        <f>0</f>
        <v>0</v>
      </c>
      <c r="AG25" s="249">
        <f>0</f>
        <v>0</v>
      </c>
    </row>
    <row r="26" spans="1:33" ht="25.5">
      <c r="A26" s="281"/>
      <c r="B26" s="248" t="s">
        <v>365</v>
      </c>
      <c r="C26" s="249">
        <f>31500</f>
        <v>31500</v>
      </c>
      <c r="D26" s="249">
        <f>0</f>
        <v>0</v>
      </c>
      <c r="E26" s="249">
        <f>0</f>
        <v>0</v>
      </c>
      <c r="F26" s="249">
        <f>0</f>
        <v>0</v>
      </c>
      <c r="G26" s="249">
        <f>0</f>
        <v>0</v>
      </c>
      <c r="H26" s="249">
        <f>0</f>
        <v>0</v>
      </c>
      <c r="I26" s="249">
        <f>0</f>
        <v>0</v>
      </c>
      <c r="J26" s="249">
        <f>0</f>
        <v>0</v>
      </c>
      <c r="K26" s="249">
        <f>0</f>
        <v>0</v>
      </c>
      <c r="L26" s="249">
        <f>0</f>
        <v>0</v>
      </c>
      <c r="M26" s="249">
        <f>0</f>
        <v>0</v>
      </c>
      <c r="N26" s="249">
        <f>0</f>
        <v>0</v>
      </c>
      <c r="O26" s="249">
        <f>0</f>
        <v>0</v>
      </c>
      <c r="P26" s="249">
        <f>0</f>
        <v>0</v>
      </c>
      <c r="Q26" s="249">
        <f>0</f>
        <v>0</v>
      </c>
      <c r="R26" s="249">
        <f>0</f>
        <v>0</v>
      </c>
      <c r="S26" s="249">
        <f>0</f>
        <v>0</v>
      </c>
      <c r="T26" s="249">
        <f>0</f>
        <v>0</v>
      </c>
      <c r="U26" s="249">
        <f>0</f>
        <v>0</v>
      </c>
      <c r="V26" s="249">
        <f>0</f>
        <v>0</v>
      </c>
      <c r="W26" s="249">
        <f>0</f>
        <v>0</v>
      </c>
      <c r="X26" s="249">
        <f>0</f>
        <v>0</v>
      </c>
      <c r="Y26" s="249">
        <f>0</f>
        <v>0</v>
      </c>
      <c r="Z26" s="249">
        <f>0</f>
        <v>0</v>
      </c>
      <c r="AA26" s="249">
        <f>0</f>
        <v>0</v>
      </c>
      <c r="AB26" s="249">
        <f>0</f>
        <v>0</v>
      </c>
      <c r="AC26" s="249">
        <f>0</f>
        <v>0</v>
      </c>
      <c r="AD26" s="249">
        <f>0</f>
        <v>0</v>
      </c>
      <c r="AE26" s="249">
        <f>0</f>
        <v>0</v>
      </c>
      <c r="AF26" s="249">
        <f>0</f>
        <v>0</v>
      </c>
      <c r="AG26" s="249">
        <f>0</f>
        <v>0</v>
      </c>
    </row>
    <row r="27" spans="1:33" ht="14.25">
      <c r="A27" s="282"/>
      <c r="B27" s="257" t="s">
        <v>366</v>
      </c>
      <c r="C27" s="254">
        <f>26775</f>
        <v>26775</v>
      </c>
      <c r="D27" s="254">
        <f>0</f>
        <v>0</v>
      </c>
      <c r="E27" s="254">
        <f>0</f>
        <v>0</v>
      </c>
      <c r="F27" s="254">
        <f>0</f>
        <v>0</v>
      </c>
      <c r="G27" s="254">
        <f>0</f>
        <v>0</v>
      </c>
      <c r="H27" s="254">
        <f>0</f>
        <v>0</v>
      </c>
      <c r="I27" s="254">
        <f>0</f>
        <v>0</v>
      </c>
      <c r="J27" s="254">
        <f>0</f>
        <v>0</v>
      </c>
      <c r="K27" s="254">
        <f>0</f>
        <v>0</v>
      </c>
      <c r="L27" s="254">
        <f>0</f>
        <v>0</v>
      </c>
      <c r="M27" s="254">
        <f>0</f>
        <v>0</v>
      </c>
      <c r="N27" s="254">
        <f>0</f>
        <v>0</v>
      </c>
      <c r="O27" s="254">
        <f>0</f>
        <v>0</v>
      </c>
      <c r="P27" s="254">
        <f>0</f>
        <v>0</v>
      </c>
      <c r="Q27" s="254">
        <f>0</f>
        <v>0</v>
      </c>
      <c r="R27" s="254">
        <f>0</f>
        <v>0</v>
      </c>
      <c r="S27" s="254">
        <f>0</f>
        <v>0</v>
      </c>
      <c r="T27" s="254">
        <f>0</f>
        <v>0</v>
      </c>
      <c r="U27" s="254">
        <f>0</f>
        <v>0</v>
      </c>
      <c r="V27" s="254">
        <f>0</f>
        <v>0</v>
      </c>
      <c r="W27" s="254">
        <f>0</f>
        <v>0</v>
      </c>
      <c r="X27" s="254">
        <f>0</f>
        <v>0</v>
      </c>
      <c r="Y27" s="254">
        <f>0</f>
        <v>0</v>
      </c>
      <c r="Z27" s="254">
        <f>0</f>
        <v>0</v>
      </c>
      <c r="AA27" s="254">
        <f>0</f>
        <v>0</v>
      </c>
      <c r="AB27" s="254">
        <f>0</f>
        <v>0</v>
      </c>
      <c r="AC27" s="254">
        <f>0</f>
        <v>0</v>
      </c>
      <c r="AD27" s="254">
        <f>0</f>
        <v>0</v>
      </c>
      <c r="AE27" s="254">
        <f>0</f>
        <v>0</v>
      </c>
      <c r="AF27" s="254">
        <f>0</f>
        <v>0</v>
      </c>
      <c r="AG27" s="254">
        <f>0</f>
        <v>0</v>
      </c>
    </row>
    <row r="28" spans="1:33" ht="14.25">
      <c r="A28" s="283"/>
      <c r="B28" s="258" t="s">
        <v>107</v>
      </c>
      <c r="C28" s="247">
        <f>3663257</f>
        <v>3663257</v>
      </c>
      <c r="D28" s="247">
        <f>3281810</f>
        <v>3281810</v>
      </c>
      <c r="E28" s="247">
        <f>2969945</f>
        <v>2969945</v>
      </c>
      <c r="F28" s="247">
        <f>2496609</f>
        <v>2496609</v>
      </c>
      <c r="G28" s="247">
        <f>1918014</f>
        <v>1918014</v>
      </c>
      <c r="H28" s="247">
        <f>0</f>
        <v>0</v>
      </c>
      <c r="I28" s="247">
        <f>0</f>
        <v>0</v>
      </c>
      <c r="J28" s="247">
        <f>0</f>
        <v>0</v>
      </c>
      <c r="K28" s="247">
        <f>0</f>
        <v>0</v>
      </c>
      <c r="L28" s="247">
        <f>0</f>
        <v>0</v>
      </c>
      <c r="M28" s="247">
        <f>0</f>
        <v>0</v>
      </c>
      <c r="N28" s="247">
        <f>0</f>
        <v>0</v>
      </c>
      <c r="O28" s="247">
        <f>0</f>
        <v>0</v>
      </c>
      <c r="P28" s="247">
        <f>0</f>
        <v>0</v>
      </c>
      <c r="Q28" s="247">
        <f>0</f>
        <v>0</v>
      </c>
      <c r="R28" s="247">
        <f>0</f>
        <v>0</v>
      </c>
      <c r="S28" s="247">
        <f>0</f>
        <v>0</v>
      </c>
      <c r="T28" s="247">
        <f>0</f>
        <v>0</v>
      </c>
      <c r="U28" s="247">
        <f>0</f>
        <v>0</v>
      </c>
      <c r="V28" s="247">
        <f>0</f>
        <v>0</v>
      </c>
      <c r="W28" s="247">
        <f>0</f>
        <v>0</v>
      </c>
      <c r="X28" s="247">
        <f>0</f>
        <v>0</v>
      </c>
      <c r="Y28" s="247">
        <f>0</f>
        <v>0</v>
      </c>
      <c r="Z28" s="247">
        <f>0</f>
        <v>0</v>
      </c>
      <c r="AA28" s="247">
        <f>0</f>
        <v>0</v>
      </c>
      <c r="AB28" s="247">
        <f>0</f>
        <v>0</v>
      </c>
      <c r="AC28" s="247">
        <f>0</f>
        <v>0</v>
      </c>
      <c r="AD28" s="247">
        <f>0</f>
        <v>0</v>
      </c>
      <c r="AE28" s="247">
        <f>0</f>
        <v>0</v>
      </c>
      <c r="AF28" s="247">
        <f>0</f>
        <v>0</v>
      </c>
      <c r="AG28" s="247">
        <f>0</f>
        <v>0</v>
      </c>
    </row>
    <row r="29" spans="1:33" ht="25.5">
      <c r="A29" s="280"/>
      <c r="B29" s="246" t="s">
        <v>272</v>
      </c>
      <c r="C29" s="247">
        <f>0</f>
        <v>0</v>
      </c>
      <c r="D29" s="247">
        <f>0</f>
        <v>0</v>
      </c>
      <c r="E29" s="247">
        <f>0</f>
        <v>0</v>
      </c>
      <c r="F29" s="247">
        <f>0</f>
        <v>0</v>
      </c>
      <c r="G29" s="247">
        <f>0</f>
        <v>0</v>
      </c>
      <c r="H29" s="247">
        <f>0</f>
        <v>0</v>
      </c>
      <c r="I29" s="247">
        <f>0</f>
        <v>0</v>
      </c>
      <c r="J29" s="247">
        <f>0</f>
        <v>0</v>
      </c>
      <c r="K29" s="247">
        <f>0</f>
        <v>0</v>
      </c>
      <c r="L29" s="247">
        <f>0</f>
        <v>0</v>
      </c>
      <c r="M29" s="247">
        <f>0</f>
        <v>0</v>
      </c>
      <c r="N29" s="247">
        <f>0</f>
        <v>0</v>
      </c>
      <c r="O29" s="247">
        <f>0</f>
        <v>0</v>
      </c>
      <c r="P29" s="247">
        <f>0</f>
        <v>0</v>
      </c>
      <c r="Q29" s="247">
        <f>0</f>
        <v>0</v>
      </c>
      <c r="R29" s="247">
        <f>0</f>
        <v>0</v>
      </c>
      <c r="S29" s="247">
        <f>0</f>
        <v>0</v>
      </c>
      <c r="T29" s="247">
        <f>0</f>
        <v>0</v>
      </c>
      <c r="U29" s="247">
        <f>0</f>
        <v>0</v>
      </c>
      <c r="V29" s="247">
        <f>0</f>
        <v>0</v>
      </c>
      <c r="W29" s="247">
        <f>0</f>
        <v>0</v>
      </c>
      <c r="X29" s="247">
        <f>0</f>
        <v>0</v>
      </c>
      <c r="Y29" s="247">
        <f>0</f>
        <v>0</v>
      </c>
      <c r="Z29" s="247">
        <f>0</f>
        <v>0</v>
      </c>
      <c r="AA29" s="247">
        <f>0</f>
        <v>0</v>
      </c>
      <c r="AB29" s="247">
        <f>0</f>
        <v>0</v>
      </c>
      <c r="AC29" s="247">
        <f>0</f>
        <v>0</v>
      </c>
      <c r="AD29" s="247">
        <f>0</f>
        <v>0</v>
      </c>
      <c r="AE29" s="247">
        <f>0</f>
        <v>0</v>
      </c>
      <c r="AF29" s="247">
        <f>0</f>
        <v>0</v>
      </c>
      <c r="AG29" s="247">
        <f>0</f>
        <v>0</v>
      </c>
    </row>
    <row r="30" spans="1:33" ht="14.25">
      <c r="A30" s="282"/>
      <c r="B30" s="259" t="s">
        <v>108</v>
      </c>
      <c r="C30" s="254">
        <f>0</f>
        <v>0</v>
      </c>
      <c r="D30" s="254">
        <f>0</f>
        <v>0</v>
      </c>
      <c r="E30" s="254">
        <f>0</f>
        <v>0</v>
      </c>
      <c r="F30" s="254">
        <f>0</f>
        <v>0</v>
      </c>
      <c r="G30" s="254">
        <f>0</f>
        <v>0</v>
      </c>
      <c r="H30" s="254">
        <f>0</f>
        <v>0</v>
      </c>
      <c r="I30" s="254">
        <f>0</f>
        <v>0</v>
      </c>
      <c r="J30" s="254">
        <f>0</f>
        <v>0</v>
      </c>
      <c r="K30" s="254">
        <f>0</f>
        <v>0</v>
      </c>
      <c r="L30" s="254">
        <f>0</f>
        <v>0</v>
      </c>
      <c r="M30" s="254">
        <f>0</f>
        <v>0</v>
      </c>
      <c r="N30" s="254">
        <f>0</f>
        <v>0</v>
      </c>
      <c r="O30" s="254">
        <f>0</f>
        <v>0</v>
      </c>
      <c r="P30" s="254">
        <f>0</f>
        <v>0</v>
      </c>
      <c r="Q30" s="254">
        <f>0</f>
        <v>0</v>
      </c>
      <c r="R30" s="254">
        <f>0</f>
        <v>0</v>
      </c>
      <c r="S30" s="254">
        <f>0</f>
        <v>0</v>
      </c>
      <c r="T30" s="254">
        <f>0</f>
        <v>0</v>
      </c>
      <c r="U30" s="254">
        <f>0</f>
        <v>0</v>
      </c>
      <c r="V30" s="254">
        <f>0</f>
        <v>0</v>
      </c>
      <c r="W30" s="254">
        <f>0</f>
        <v>0</v>
      </c>
      <c r="X30" s="254">
        <f>0</f>
        <v>0</v>
      </c>
      <c r="Y30" s="254">
        <f>0</f>
        <v>0</v>
      </c>
      <c r="Z30" s="254">
        <f>0</f>
        <v>0</v>
      </c>
      <c r="AA30" s="254">
        <f>0</f>
        <v>0</v>
      </c>
      <c r="AB30" s="254">
        <f>0</f>
        <v>0</v>
      </c>
      <c r="AC30" s="254">
        <f>0</f>
        <v>0</v>
      </c>
      <c r="AD30" s="254">
        <f>0</f>
        <v>0</v>
      </c>
      <c r="AE30" s="254">
        <f>0</f>
        <v>0</v>
      </c>
      <c r="AF30" s="254">
        <f>0</f>
        <v>0</v>
      </c>
      <c r="AG30" s="254">
        <f>0</f>
        <v>0</v>
      </c>
    </row>
    <row r="31" spans="1:33" ht="25.5">
      <c r="A31" s="284"/>
      <c r="B31" s="260" t="s">
        <v>273</v>
      </c>
      <c r="C31" s="247">
        <f>644902</f>
        <v>644902</v>
      </c>
      <c r="D31" s="247">
        <f>0</f>
        <v>0</v>
      </c>
      <c r="E31" s="247">
        <f>0</f>
        <v>0</v>
      </c>
      <c r="F31" s="247">
        <f>0</f>
        <v>0</v>
      </c>
      <c r="G31" s="247">
        <f>0</f>
        <v>0</v>
      </c>
      <c r="H31" s="247">
        <f>0</f>
        <v>0</v>
      </c>
      <c r="I31" s="247">
        <f>0</f>
        <v>0</v>
      </c>
      <c r="J31" s="247">
        <f>0</f>
        <v>0</v>
      </c>
      <c r="K31" s="247">
        <f>0</f>
        <v>0</v>
      </c>
      <c r="L31" s="247">
        <f>0</f>
        <v>0</v>
      </c>
      <c r="M31" s="247">
        <f>0</f>
        <v>0</v>
      </c>
      <c r="N31" s="247">
        <f>0</f>
        <v>0</v>
      </c>
      <c r="O31" s="247">
        <f>0</f>
        <v>0</v>
      </c>
      <c r="P31" s="247">
        <f>0</f>
        <v>0</v>
      </c>
      <c r="Q31" s="247">
        <f>0</f>
        <v>0</v>
      </c>
      <c r="R31" s="247">
        <f>0</f>
        <v>0</v>
      </c>
      <c r="S31" s="247">
        <f>0</f>
        <v>0</v>
      </c>
      <c r="T31" s="247">
        <f>0</f>
        <v>0</v>
      </c>
      <c r="U31" s="247">
        <f>0</f>
        <v>0</v>
      </c>
      <c r="V31" s="247">
        <f>0</f>
        <v>0</v>
      </c>
      <c r="W31" s="247">
        <f>0</f>
        <v>0</v>
      </c>
      <c r="X31" s="247">
        <f>0</f>
        <v>0</v>
      </c>
      <c r="Y31" s="247">
        <f>0</f>
        <v>0</v>
      </c>
      <c r="Z31" s="247">
        <f>0</f>
        <v>0</v>
      </c>
      <c r="AA31" s="247">
        <f>0</f>
        <v>0</v>
      </c>
      <c r="AB31" s="247">
        <f>0</f>
        <v>0</v>
      </c>
      <c r="AC31" s="247">
        <f>0</f>
        <v>0</v>
      </c>
      <c r="AD31" s="247">
        <f>0</f>
        <v>0</v>
      </c>
      <c r="AE31" s="247">
        <f>0</f>
        <v>0</v>
      </c>
      <c r="AF31" s="247">
        <f>0</f>
        <v>0</v>
      </c>
      <c r="AG31" s="247">
        <f>0</f>
        <v>0</v>
      </c>
    </row>
    <row r="32" spans="1:33" ht="14.25">
      <c r="A32" s="282"/>
      <c r="B32" s="259" t="s">
        <v>108</v>
      </c>
      <c r="C32" s="254">
        <f>0</f>
        <v>0</v>
      </c>
      <c r="D32" s="254">
        <f>0</f>
        <v>0</v>
      </c>
      <c r="E32" s="254">
        <f>0</f>
        <v>0</v>
      </c>
      <c r="F32" s="254">
        <f>0</f>
        <v>0</v>
      </c>
      <c r="G32" s="254">
        <f>0</f>
        <v>0</v>
      </c>
      <c r="H32" s="254">
        <f>0</f>
        <v>0</v>
      </c>
      <c r="I32" s="254">
        <f>0</f>
        <v>0</v>
      </c>
      <c r="J32" s="254">
        <f>0</f>
        <v>0</v>
      </c>
      <c r="K32" s="254">
        <f>0</f>
        <v>0</v>
      </c>
      <c r="L32" s="254">
        <f>0</f>
        <v>0</v>
      </c>
      <c r="M32" s="254">
        <f>0</f>
        <v>0</v>
      </c>
      <c r="N32" s="254">
        <f>0</f>
        <v>0</v>
      </c>
      <c r="O32" s="254">
        <f>0</f>
        <v>0</v>
      </c>
      <c r="P32" s="254">
        <f>0</f>
        <v>0</v>
      </c>
      <c r="Q32" s="254">
        <f>0</f>
        <v>0</v>
      </c>
      <c r="R32" s="254">
        <f>0</f>
        <v>0</v>
      </c>
      <c r="S32" s="254">
        <f>0</f>
        <v>0</v>
      </c>
      <c r="T32" s="254">
        <f>0</f>
        <v>0</v>
      </c>
      <c r="U32" s="254">
        <f>0</f>
        <v>0</v>
      </c>
      <c r="V32" s="254">
        <f>0</f>
        <v>0</v>
      </c>
      <c r="W32" s="254">
        <f>0</f>
        <v>0</v>
      </c>
      <c r="X32" s="254">
        <f>0</f>
        <v>0</v>
      </c>
      <c r="Y32" s="254">
        <f>0</f>
        <v>0</v>
      </c>
      <c r="Z32" s="254">
        <f>0</f>
        <v>0</v>
      </c>
      <c r="AA32" s="254">
        <f>0</f>
        <v>0</v>
      </c>
      <c r="AB32" s="254">
        <f>0</f>
        <v>0</v>
      </c>
      <c r="AC32" s="254">
        <f>0</f>
        <v>0</v>
      </c>
      <c r="AD32" s="254">
        <f>0</f>
        <v>0</v>
      </c>
      <c r="AE32" s="254">
        <f>0</f>
        <v>0</v>
      </c>
      <c r="AF32" s="254">
        <f>0</f>
        <v>0</v>
      </c>
      <c r="AG32" s="254">
        <f>0</f>
        <v>0</v>
      </c>
    </row>
    <row r="33" spans="1:33" ht="14.25">
      <c r="A33" s="280"/>
      <c r="B33" s="246" t="s">
        <v>109</v>
      </c>
      <c r="C33" s="247">
        <f>0</f>
        <v>0</v>
      </c>
      <c r="D33" s="247">
        <f>0</f>
        <v>0</v>
      </c>
      <c r="E33" s="247">
        <f>0</f>
        <v>0</v>
      </c>
      <c r="F33" s="247">
        <f>0</f>
        <v>0</v>
      </c>
      <c r="G33" s="247">
        <f>0</f>
        <v>0</v>
      </c>
      <c r="H33" s="247">
        <f>0</f>
        <v>0</v>
      </c>
      <c r="I33" s="247">
        <f>0</f>
        <v>0</v>
      </c>
      <c r="J33" s="247">
        <f>0</f>
        <v>0</v>
      </c>
      <c r="K33" s="247">
        <f>0</f>
        <v>0</v>
      </c>
      <c r="L33" s="247">
        <f>0</f>
        <v>0</v>
      </c>
      <c r="M33" s="247">
        <f>0</f>
        <v>0</v>
      </c>
      <c r="N33" s="247">
        <f>0</f>
        <v>0</v>
      </c>
      <c r="O33" s="247">
        <f>0</f>
        <v>0</v>
      </c>
      <c r="P33" s="247">
        <f>0</f>
        <v>0</v>
      </c>
      <c r="Q33" s="247">
        <f>0</f>
        <v>0</v>
      </c>
      <c r="R33" s="247">
        <f>0</f>
        <v>0</v>
      </c>
      <c r="S33" s="247">
        <f>0</f>
        <v>0</v>
      </c>
      <c r="T33" s="247">
        <f>0</f>
        <v>0</v>
      </c>
      <c r="U33" s="247">
        <f>0</f>
        <v>0</v>
      </c>
      <c r="V33" s="247">
        <f>0</f>
        <v>0</v>
      </c>
      <c r="W33" s="247">
        <f>0</f>
        <v>0</v>
      </c>
      <c r="X33" s="247">
        <f>0</f>
        <v>0</v>
      </c>
      <c r="Y33" s="247">
        <f>0</f>
        <v>0</v>
      </c>
      <c r="Z33" s="247">
        <f>0</f>
        <v>0</v>
      </c>
      <c r="AA33" s="247">
        <f>0</f>
        <v>0</v>
      </c>
      <c r="AB33" s="247">
        <f>0</f>
        <v>0</v>
      </c>
      <c r="AC33" s="247">
        <f>0</f>
        <v>0</v>
      </c>
      <c r="AD33" s="247">
        <f>0</f>
        <v>0</v>
      </c>
      <c r="AE33" s="247">
        <f>0</f>
        <v>0</v>
      </c>
      <c r="AF33" s="247">
        <f>0</f>
        <v>0</v>
      </c>
      <c r="AG33" s="247">
        <f>0</f>
        <v>0</v>
      </c>
    </row>
    <row r="34" spans="1:33" ht="14.25">
      <c r="A34" s="282"/>
      <c r="B34" s="259" t="s">
        <v>108</v>
      </c>
      <c r="C34" s="254">
        <f>0</f>
        <v>0</v>
      </c>
      <c r="D34" s="254">
        <f>0</f>
        <v>0</v>
      </c>
      <c r="E34" s="254">
        <f>0</f>
        <v>0</v>
      </c>
      <c r="F34" s="254">
        <f>0</f>
        <v>0</v>
      </c>
      <c r="G34" s="254">
        <f>0</f>
        <v>0</v>
      </c>
      <c r="H34" s="254">
        <f>0</f>
        <v>0</v>
      </c>
      <c r="I34" s="254">
        <f>0</f>
        <v>0</v>
      </c>
      <c r="J34" s="254">
        <f>0</f>
        <v>0</v>
      </c>
      <c r="K34" s="254">
        <f>0</f>
        <v>0</v>
      </c>
      <c r="L34" s="254">
        <f>0</f>
        <v>0</v>
      </c>
      <c r="M34" s="254">
        <f>0</f>
        <v>0</v>
      </c>
      <c r="N34" s="254">
        <f>0</f>
        <v>0</v>
      </c>
      <c r="O34" s="254">
        <f>0</f>
        <v>0</v>
      </c>
      <c r="P34" s="254">
        <f>0</f>
        <v>0</v>
      </c>
      <c r="Q34" s="254">
        <f>0</f>
        <v>0</v>
      </c>
      <c r="R34" s="254">
        <f>0</f>
        <v>0</v>
      </c>
      <c r="S34" s="254">
        <f>0</f>
        <v>0</v>
      </c>
      <c r="T34" s="254">
        <f>0</f>
        <v>0</v>
      </c>
      <c r="U34" s="254">
        <f>0</f>
        <v>0</v>
      </c>
      <c r="V34" s="254">
        <f>0</f>
        <v>0</v>
      </c>
      <c r="W34" s="254">
        <f>0</f>
        <v>0</v>
      </c>
      <c r="X34" s="254">
        <f>0</f>
        <v>0</v>
      </c>
      <c r="Y34" s="254">
        <f>0</f>
        <v>0</v>
      </c>
      <c r="Z34" s="254">
        <f>0</f>
        <v>0</v>
      </c>
      <c r="AA34" s="254">
        <f>0</f>
        <v>0</v>
      </c>
      <c r="AB34" s="254">
        <f>0</f>
        <v>0</v>
      </c>
      <c r="AC34" s="254">
        <f>0</f>
        <v>0</v>
      </c>
      <c r="AD34" s="254">
        <f>0</f>
        <v>0</v>
      </c>
      <c r="AE34" s="254">
        <f>0</f>
        <v>0</v>
      </c>
      <c r="AF34" s="254">
        <f>0</f>
        <v>0</v>
      </c>
      <c r="AG34" s="254">
        <f>0</f>
        <v>0</v>
      </c>
    </row>
    <row r="35" spans="1:33" ht="14.25">
      <c r="A35" s="283"/>
      <c r="B35" s="258" t="s">
        <v>111</v>
      </c>
      <c r="C35" s="247">
        <f>4308159</f>
        <v>4308159</v>
      </c>
      <c r="D35" s="247">
        <f>3281810</f>
        <v>3281810</v>
      </c>
      <c r="E35" s="247">
        <f>2969945</f>
        <v>2969945</v>
      </c>
      <c r="F35" s="247">
        <f>2496609</f>
        <v>2496609</v>
      </c>
      <c r="G35" s="247">
        <f>1918014</f>
        <v>1918014</v>
      </c>
      <c r="H35" s="247">
        <f>0</f>
        <v>0</v>
      </c>
      <c r="I35" s="247">
        <f>0</f>
        <v>0</v>
      </c>
      <c r="J35" s="247">
        <f>0</f>
        <v>0</v>
      </c>
      <c r="K35" s="247">
        <f>0</f>
        <v>0</v>
      </c>
      <c r="L35" s="247">
        <f>0</f>
        <v>0</v>
      </c>
      <c r="M35" s="247">
        <f>0</f>
        <v>0</v>
      </c>
      <c r="N35" s="247">
        <f>0</f>
        <v>0</v>
      </c>
      <c r="O35" s="247">
        <f>0</f>
        <v>0</v>
      </c>
      <c r="P35" s="247">
        <f>0</f>
        <v>0</v>
      </c>
      <c r="Q35" s="247">
        <f>0</f>
        <v>0</v>
      </c>
      <c r="R35" s="247">
        <f>0</f>
        <v>0</v>
      </c>
      <c r="S35" s="247">
        <f>0</f>
        <v>0</v>
      </c>
      <c r="T35" s="247">
        <f>0</f>
        <v>0</v>
      </c>
      <c r="U35" s="247">
        <f>0</f>
        <v>0</v>
      </c>
      <c r="V35" s="247">
        <f>0</f>
        <v>0</v>
      </c>
      <c r="W35" s="247">
        <f>0</f>
        <v>0</v>
      </c>
      <c r="X35" s="247">
        <f>0</f>
        <v>0</v>
      </c>
      <c r="Y35" s="247">
        <f>0</f>
        <v>0</v>
      </c>
      <c r="Z35" s="247">
        <f>0</f>
        <v>0</v>
      </c>
      <c r="AA35" s="247">
        <f>0</f>
        <v>0</v>
      </c>
      <c r="AB35" s="247">
        <f>0</f>
        <v>0</v>
      </c>
      <c r="AC35" s="247">
        <f>0</f>
        <v>0</v>
      </c>
      <c r="AD35" s="247">
        <f>0</f>
        <v>0</v>
      </c>
      <c r="AE35" s="247">
        <f>0</f>
        <v>0</v>
      </c>
      <c r="AF35" s="247">
        <f>0</f>
        <v>0</v>
      </c>
      <c r="AG35" s="247">
        <f>0</f>
        <v>0</v>
      </c>
    </row>
    <row r="36" spans="1:33" ht="14.25">
      <c r="A36" s="280"/>
      <c r="B36" s="246" t="s">
        <v>11</v>
      </c>
      <c r="C36" s="247">
        <f>2035000</f>
        <v>2035000</v>
      </c>
      <c r="D36" s="247">
        <f>2073920</f>
        <v>2073920</v>
      </c>
      <c r="E36" s="247">
        <f>1346042</f>
        <v>1346042</v>
      </c>
      <c r="F36" s="247">
        <f>0</f>
        <v>0</v>
      </c>
      <c r="G36" s="247">
        <f>0</f>
        <v>0</v>
      </c>
      <c r="H36" s="247">
        <f>0</f>
        <v>0</v>
      </c>
      <c r="I36" s="247">
        <f>0</f>
        <v>0</v>
      </c>
      <c r="J36" s="247">
        <f>0</f>
        <v>0</v>
      </c>
      <c r="K36" s="247">
        <f>0</f>
        <v>0</v>
      </c>
      <c r="L36" s="247">
        <f>0</f>
        <v>0</v>
      </c>
      <c r="M36" s="247">
        <f>0</f>
        <v>0</v>
      </c>
      <c r="N36" s="247">
        <f>0</f>
        <v>0</v>
      </c>
      <c r="O36" s="247">
        <f>0</f>
        <v>0</v>
      </c>
      <c r="P36" s="247">
        <f>0</f>
        <v>0</v>
      </c>
      <c r="Q36" s="247">
        <f>0</f>
        <v>0</v>
      </c>
      <c r="R36" s="247">
        <f>0</f>
        <v>0</v>
      </c>
      <c r="S36" s="247">
        <f>0</f>
        <v>0</v>
      </c>
      <c r="T36" s="247">
        <f>0</f>
        <v>0</v>
      </c>
      <c r="U36" s="247">
        <f>0</f>
        <v>0</v>
      </c>
      <c r="V36" s="247">
        <f>0</f>
        <v>0</v>
      </c>
      <c r="W36" s="247">
        <f>0</f>
        <v>0</v>
      </c>
      <c r="X36" s="247">
        <f>0</f>
        <v>0</v>
      </c>
      <c r="Y36" s="247">
        <f>0</f>
        <v>0</v>
      </c>
      <c r="Z36" s="247">
        <f>0</f>
        <v>0</v>
      </c>
      <c r="AA36" s="247">
        <f>0</f>
        <v>0</v>
      </c>
      <c r="AB36" s="247">
        <f>0</f>
        <v>0</v>
      </c>
      <c r="AC36" s="247">
        <f>0</f>
        <v>0</v>
      </c>
      <c r="AD36" s="247">
        <f>0</f>
        <v>0</v>
      </c>
      <c r="AE36" s="247">
        <f>0</f>
        <v>0</v>
      </c>
      <c r="AF36" s="247">
        <f>0</f>
        <v>0</v>
      </c>
      <c r="AG36" s="247">
        <f>0</f>
        <v>0</v>
      </c>
    </row>
    <row r="37" spans="1:33" ht="25.5">
      <c r="A37" s="281"/>
      <c r="B37" s="256" t="s">
        <v>274</v>
      </c>
      <c r="C37" s="249">
        <f>1725000</f>
        <v>1725000</v>
      </c>
      <c r="D37" s="249">
        <f>1873920</f>
        <v>1873920</v>
      </c>
      <c r="E37" s="249">
        <f>1196042</f>
        <v>1196042</v>
      </c>
      <c r="F37" s="249">
        <f>0</f>
        <v>0</v>
      </c>
      <c r="G37" s="249">
        <f>0</f>
        <v>0</v>
      </c>
      <c r="H37" s="249">
        <f>0</f>
        <v>0</v>
      </c>
      <c r="I37" s="249">
        <f>0</f>
        <v>0</v>
      </c>
      <c r="J37" s="249">
        <f>0</f>
        <v>0</v>
      </c>
      <c r="K37" s="249">
        <f>0</f>
        <v>0</v>
      </c>
      <c r="L37" s="249">
        <f>0</f>
        <v>0</v>
      </c>
      <c r="M37" s="249">
        <f>0</f>
        <v>0</v>
      </c>
      <c r="N37" s="249">
        <f>0</f>
        <v>0</v>
      </c>
      <c r="O37" s="249">
        <f>0</f>
        <v>0</v>
      </c>
      <c r="P37" s="249">
        <f>0</f>
        <v>0</v>
      </c>
      <c r="Q37" s="249">
        <f>0</f>
        <v>0</v>
      </c>
      <c r="R37" s="249">
        <f>0</f>
        <v>0</v>
      </c>
      <c r="S37" s="249">
        <f>0</f>
        <v>0</v>
      </c>
      <c r="T37" s="249">
        <f>0</f>
        <v>0</v>
      </c>
      <c r="U37" s="249">
        <f>0</f>
        <v>0</v>
      </c>
      <c r="V37" s="249">
        <f>0</f>
        <v>0</v>
      </c>
      <c r="W37" s="249">
        <f>0</f>
        <v>0</v>
      </c>
      <c r="X37" s="249">
        <f>0</f>
        <v>0</v>
      </c>
      <c r="Y37" s="249">
        <f>0</f>
        <v>0</v>
      </c>
      <c r="Z37" s="249">
        <f>0</f>
        <v>0</v>
      </c>
      <c r="AA37" s="249">
        <f>0</f>
        <v>0</v>
      </c>
      <c r="AB37" s="249">
        <f>0</f>
        <v>0</v>
      </c>
      <c r="AC37" s="249">
        <f>0</f>
        <v>0</v>
      </c>
      <c r="AD37" s="249">
        <f>0</f>
        <v>0</v>
      </c>
      <c r="AE37" s="249">
        <f>0</f>
        <v>0</v>
      </c>
      <c r="AF37" s="249">
        <f>0</f>
        <v>0</v>
      </c>
      <c r="AG37" s="249">
        <f>0</f>
        <v>0</v>
      </c>
    </row>
    <row r="38" spans="1:33" ht="25.5">
      <c r="A38" s="281"/>
      <c r="B38" s="250" t="s">
        <v>114</v>
      </c>
      <c r="C38" s="249">
        <f>0</f>
        <v>0</v>
      </c>
      <c r="D38" s="249">
        <f>0</f>
        <v>0</v>
      </c>
      <c r="E38" s="249">
        <f>0</f>
        <v>0</v>
      </c>
      <c r="F38" s="249">
        <f>0</f>
        <v>0</v>
      </c>
      <c r="G38" s="249">
        <f>0</f>
        <v>0</v>
      </c>
      <c r="H38" s="249">
        <f>0</f>
        <v>0</v>
      </c>
      <c r="I38" s="249">
        <f>0</f>
        <v>0</v>
      </c>
      <c r="J38" s="249">
        <f>0</f>
        <v>0</v>
      </c>
      <c r="K38" s="249">
        <f>0</f>
        <v>0</v>
      </c>
      <c r="L38" s="249">
        <f>0</f>
        <v>0</v>
      </c>
      <c r="M38" s="249">
        <f>0</f>
        <v>0</v>
      </c>
      <c r="N38" s="249">
        <f>0</f>
        <v>0</v>
      </c>
      <c r="O38" s="249">
        <f>0</f>
        <v>0</v>
      </c>
      <c r="P38" s="249">
        <f>0</f>
        <v>0</v>
      </c>
      <c r="Q38" s="249">
        <f>0</f>
        <v>0</v>
      </c>
      <c r="R38" s="249">
        <f>0</f>
        <v>0</v>
      </c>
      <c r="S38" s="249">
        <f>0</f>
        <v>0</v>
      </c>
      <c r="T38" s="249">
        <f>0</f>
        <v>0</v>
      </c>
      <c r="U38" s="249">
        <f>0</f>
        <v>0</v>
      </c>
      <c r="V38" s="249">
        <f>0</f>
        <v>0</v>
      </c>
      <c r="W38" s="249">
        <f>0</f>
        <v>0</v>
      </c>
      <c r="X38" s="249">
        <f>0</f>
        <v>0</v>
      </c>
      <c r="Y38" s="249">
        <f>0</f>
        <v>0</v>
      </c>
      <c r="Z38" s="249">
        <f>0</f>
        <v>0</v>
      </c>
      <c r="AA38" s="249">
        <f>0</f>
        <v>0</v>
      </c>
      <c r="AB38" s="249">
        <f>0</f>
        <v>0</v>
      </c>
      <c r="AC38" s="249">
        <f>0</f>
        <v>0</v>
      </c>
      <c r="AD38" s="249">
        <f>0</f>
        <v>0</v>
      </c>
      <c r="AE38" s="249">
        <f>0</f>
        <v>0</v>
      </c>
      <c r="AF38" s="249">
        <f>0</f>
        <v>0</v>
      </c>
      <c r="AG38" s="249">
        <f>0</f>
        <v>0</v>
      </c>
    </row>
    <row r="39" spans="1:33" ht="14.25">
      <c r="A39" s="281"/>
      <c r="B39" s="248" t="s">
        <v>275</v>
      </c>
      <c r="C39" s="249">
        <f>310000</f>
        <v>310000</v>
      </c>
      <c r="D39" s="249">
        <f>200000</f>
        <v>200000</v>
      </c>
      <c r="E39" s="249">
        <f>150000</f>
        <v>150000</v>
      </c>
      <c r="F39" s="249">
        <f>0</f>
        <v>0</v>
      </c>
      <c r="G39" s="249">
        <f>0</f>
        <v>0</v>
      </c>
      <c r="H39" s="249">
        <f>0</f>
        <v>0</v>
      </c>
      <c r="I39" s="249" t="s">
        <v>420</v>
      </c>
      <c r="J39" s="249">
        <f>0</f>
        <v>0</v>
      </c>
      <c r="K39" s="249">
        <f>0</f>
        <v>0</v>
      </c>
      <c r="L39" s="249">
        <f>0</f>
        <v>0</v>
      </c>
      <c r="M39" s="249">
        <f>0</f>
        <v>0</v>
      </c>
      <c r="N39" s="249">
        <f>0</f>
        <v>0</v>
      </c>
      <c r="O39" s="249">
        <f>0</f>
        <v>0</v>
      </c>
      <c r="P39" s="249">
        <f>0</f>
        <v>0</v>
      </c>
      <c r="Q39" s="249">
        <f>0</f>
        <v>0</v>
      </c>
      <c r="R39" s="249">
        <f>0</f>
        <v>0</v>
      </c>
      <c r="S39" s="249">
        <f>0</f>
        <v>0</v>
      </c>
      <c r="T39" s="249">
        <f>0</f>
        <v>0</v>
      </c>
      <c r="U39" s="249">
        <f>0</f>
        <v>0</v>
      </c>
      <c r="V39" s="249">
        <f>0</f>
        <v>0</v>
      </c>
      <c r="W39" s="249">
        <f>0</f>
        <v>0</v>
      </c>
      <c r="X39" s="249">
        <f>0</f>
        <v>0</v>
      </c>
      <c r="Y39" s="249">
        <f>0</f>
        <v>0</v>
      </c>
      <c r="Z39" s="249">
        <f>0</f>
        <v>0</v>
      </c>
      <c r="AA39" s="249">
        <f>0</f>
        <v>0</v>
      </c>
      <c r="AB39" s="249">
        <f>0</f>
        <v>0</v>
      </c>
      <c r="AC39" s="249">
        <f>0</f>
        <v>0</v>
      </c>
      <c r="AD39" s="249">
        <f>0</f>
        <v>0</v>
      </c>
      <c r="AE39" s="249">
        <f>0</f>
        <v>0</v>
      </c>
      <c r="AF39" s="249">
        <f>0</f>
        <v>0</v>
      </c>
      <c r="AG39" s="249">
        <f>0</f>
        <v>0</v>
      </c>
    </row>
    <row r="40" spans="1:33" ht="14.25">
      <c r="A40" s="282"/>
      <c r="B40" s="257" t="s">
        <v>276</v>
      </c>
      <c r="C40" s="254">
        <f>310000</f>
        <v>310000</v>
      </c>
      <c r="D40" s="254">
        <f>200000</f>
        <v>200000</v>
      </c>
      <c r="E40" s="254">
        <f>150000</f>
        <v>150000</v>
      </c>
      <c r="F40" s="254">
        <f>0</f>
        <v>0</v>
      </c>
      <c r="G40" s="254">
        <f>0</f>
        <v>0</v>
      </c>
      <c r="H40" s="254">
        <f>0</f>
        <v>0</v>
      </c>
      <c r="I40" s="254">
        <f>0</f>
        <v>0</v>
      </c>
      <c r="J40" s="254">
        <f>0</f>
        <v>0</v>
      </c>
      <c r="K40" s="254">
        <f>0</f>
        <v>0</v>
      </c>
      <c r="L40" s="254">
        <f>0</f>
        <v>0</v>
      </c>
      <c r="M40" s="254">
        <f>0</f>
        <v>0</v>
      </c>
      <c r="N40" s="254">
        <f>0</f>
        <v>0</v>
      </c>
      <c r="O40" s="254">
        <f>0</f>
        <v>0</v>
      </c>
      <c r="P40" s="254">
        <f>0</f>
        <v>0</v>
      </c>
      <c r="Q40" s="254">
        <f>0</f>
        <v>0</v>
      </c>
      <c r="R40" s="254">
        <f>0</f>
        <v>0</v>
      </c>
      <c r="S40" s="254">
        <f>0</f>
        <v>0</v>
      </c>
      <c r="T40" s="254">
        <f>0</f>
        <v>0</v>
      </c>
      <c r="U40" s="254">
        <f>0</f>
        <v>0</v>
      </c>
      <c r="V40" s="254">
        <f>0</f>
        <v>0</v>
      </c>
      <c r="W40" s="254">
        <f>0</f>
        <v>0</v>
      </c>
      <c r="X40" s="254">
        <f>0</f>
        <v>0</v>
      </c>
      <c r="Y40" s="254">
        <f>0</f>
        <v>0</v>
      </c>
      <c r="Z40" s="254">
        <f>0</f>
        <v>0</v>
      </c>
      <c r="AA40" s="254">
        <f>0</f>
        <v>0</v>
      </c>
      <c r="AB40" s="254">
        <f>0</f>
        <v>0</v>
      </c>
      <c r="AC40" s="254">
        <f>0</f>
        <v>0</v>
      </c>
      <c r="AD40" s="254">
        <f>0</f>
        <v>0</v>
      </c>
      <c r="AE40" s="254">
        <f>0</f>
        <v>0</v>
      </c>
      <c r="AF40" s="254">
        <f>0</f>
        <v>0</v>
      </c>
      <c r="AG40" s="254">
        <f>0</f>
        <v>0</v>
      </c>
    </row>
    <row r="41" spans="1:33" ht="14.25">
      <c r="A41" s="283"/>
      <c r="B41" s="261" t="s">
        <v>117</v>
      </c>
      <c r="C41" s="247">
        <f>0</f>
        <v>0</v>
      </c>
      <c r="D41" s="247">
        <f>0</f>
        <v>0</v>
      </c>
      <c r="E41" s="247">
        <f>0</f>
        <v>0</v>
      </c>
      <c r="F41" s="247">
        <f>0</f>
        <v>0</v>
      </c>
      <c r="G41" s="247">
        <f>0</f>
        <v>0</v>
      </c>
      <c r="H41" s="247">
        <f>0</f>
        <v>0</v>
      </c>
      <c r="I41" s="247">
        <f>0</f>
        <v>0</v>
      </c>
      <c r="J41" s="247">
        <f>0</f>
        <v>0</v>
      </c>
      <c r="K41" s="247">
        <f>0</f>
        <v>0</v>
      </c>
      <c r="L41" s="247">
        <f>0</f>
        <v>0</v>
      </c>
      <c r="M41" s="247">
        <f>0</f>
        <v>0</v>
      </c>
      <c r="N41" s="247">
        <f>0</f>
        <v>0</v>
      </c>
      <c r="O41" s="247">
        <f>0</f>
        <v>0</v>
      </c>
      <c r="P41" s="247">
        <f>0</f>
        <v>0</v>
      </c>
      <c r="Q41" s="247">
        <f>0</f>
        <v>0</v>
      </c>
      <c r="R41" s="247">
        <f>0</f>
        <v>0</v>
      </c>
      <c r="S41" s="247">
        <f>0</f>
        <v>0</v>
      </c>
      <c r="T41" s="247">
        <f>0</f>
        <v>0</v>
      </c>
      <c r="U41" s="247">
        <f>0</f>
        <v>0</v>
      </c>
      <c r="V41" s="247">
        <f>0</f>
        <v>0</v>
      </c>
      <c r="W41" s="247">
        <f>0</f>
        <v>0</v>
      </c>
      <c r="X41" s="247">
        <f>0</f>
        <v>0</v>
      </c>
      <c r="Y41" s="247">
        <f>0</f>
        <v>0</v>
      </c>
      <c r="Z41" s="247">
        <f>0</f>
        <v>0</v>
      </c>
      <c r="AA41" s="247">
        <f>0</f>
        <v>0</v>
      </c>
      <c r="AB41" s="247">
        <f>0</f>
        <v>0</v>
      </c>
      <c r="AC41" s="247">
        <f>0</f>
        <v>0</v>
      </c>
      <c r="AD41" s="247">
        <f>0</f>
        <v>0</v>
      </c>
      <c r="AE41" s="247">
        <f>0</f>
        <v>0</v>
      </c>
      <c r="AF41" s="247">
        <f>0</f>
        <v>0</v>
      </c>
      <c r="AG41" s="247">
        <f>0</f>
        <v>0</v>
      </c>
    </row>
    <row r="42" spans="1:33" ht="15" customHeight="1">
      <c r="A42" s="283"/>
      <c r="B42" s="258" t="s">
        <v>118</v>
      </c>
      <c r="C42" s="247">
        <f>2273159</f>
        <v>2273159</v>
      </c>
      <c r="D42" s="247">
        <f>1207890</f>
        <v>1207890</v>
      </c>
      <c r="E42" s="247">
        <f>1623903</f>
        <v>1623903</v>
      </c>
      <c r="F42" s="247">
        <f>2496609</f>
        <v>2496609</v>
      </c>
      <c r="G42" s="247">
        <f>1918014</f>
        <v>1918014</v>
      </c>
      <c r="H42" s="247">
        <f>0</f>
        <v>0</v>
      </c>
      <c r="I42" s="247">
        <f>0</f>
        <v>0</v>
      </c>
      <c r="J42" s="247">
        <f>0</f>
        <v>0</v>
      </c>
      <c r="K42" s="247">
        <f>0</f>
        <v>0</v>
      </c>
      <c r="L42" s="247">
        <f>0</f>
        <v>0</v>
      </c>
      <c r="M42" s="247">
        <f>0</f>
        <v>0</v>
      </c>
      <c r="N42" s="247">
        <f>0</f>
        <v>0</v>
      </c>
      <c r="O42" s="247">
        <f>0</f>
        <v>0</v>
      </c>
      <c r="P42" s="247">
        <f>0</f>
        <v>0</v>
      </c>
      <c r="Q42" s="247">
        <f>0</f>
        <v>0</v>
      </c>
      <c r="R42" s="247">
        <f>0</f>
        <v>0</v>
      </c>
      <c r="S42" s="247">
        <f>0</f>
        <v>0</v>
      </c>
      <c r="T42" s="247">
        <f>0</f>
        <v>0</v>
      </c>
      <c r="U42" s="247"/>
      <c r="V42" s="247">
        <f>0</f>
        <v>0</v>
      </c>
      <c r="W42" s="247">
        <f>0</f>
        <v>0</v>
      </c>
      <c r="X42" s="247">
        <f>0</f>
        <v>0</v>
      </c>
      <c r="Y42" s="247">
        <f>0</f>
        <v>0</v>
      </c>
      <c r="Z42" s="247">
        <f>0</f>
        <v>0</v>
      </c>
      <c r="AA42" s="247">
        <f>0</f>
        <v>0</v>
      </c>
      <c r="AB42" s="247">
        <f>0</f>
        <v>0</v>
      </c>
      <c r="AC42" s="247">
        <f>0</f>
        <v>0</v>
      </c>
      <c r="AD42" s="247">
        <f>0</f>
        <v>0</v>
      </c>
      <c r="AE42" s="247">
        <f>0</f>
        <v>0</v>
      </c>
      <c r="AF42" s="247">
        <f>0</f>
        <v>0</v>
      </c>
      <c r="AG42" s="247">
        <f>0</f>
        <v>0</v>
      </c>
    </row>
    <row r="43" spans="1:33" ht="14.25">
      <c r="A43" s="280"/>
      <c r="B43" s="246" t="s">
        <v>17</v>
      </c>
      <c r="C43" s="247">
        <f>2738760</f>
        <v>2738760</v>
      </c>
      <c r="D43" s="247">
        <f>1207890</f>
        <v>1207890</v>
      </c>
      <c r="E43" s="247">
        <f>1623903</f>
        <v>1623903</v>
      </c>
      <c r="F43" s="247">
        <f>2496609</f>
        <v>2496609</v>
      </c>
      <c r="G43" s="247">
        <f>1918014</f>
        <v>1918014</v>
      </c>
      <c r="H43" s="247">
        <f>0</f>
        <v>0</v>
      </c>
      <c r="I43" s="247">
        <f>0</f>
        <v>0</v>
      </c>
      <c r="J43" s="247">
        <f>0</f>
        <v>0</v>
      </c>
      <c r="K43" s="247">
        <f>0</f>
        <v>0</v>
      </c>
      <c r="L43" s="247">
        <f>0</f>
        <v>0</v>
      </c>
      <c r="M43" s="247">
        <f>0</f>
        <v>0</v>
      </c>
      <c r="N43" s="247">
        <f>0</f>
        <v>0</v>
      </c>
      <c r="O43" s="247">
        <f>0</f>
        <v>0</v>
      </c>
      <c r="P43" s="247">
        <f>0</f>
        <v>0</v>
      </c>
      <c r="Q43" s="247">
        <f>0</f>
        <v>0</v>
      </c>
      <c r="R43" s="247">
        <f>0</f>
        <v>0</v>
      </c>
      <c r="S43" s="247">
        <f>0</f>
        <v>0</v>
      </c>
      <c r="T43" s="247">
        <f>0</f>
        <v>0</v>
      </c>
      <c r="U43" s="247">
        <f>0</f>
        <v>0</v>
      </c>
      <c r="V43" s="247">
        <f>0</f>
        <v>0</v>
      </c>
      <c r="W43" s="247">
        <f>0</f>
        <v>0</v>
      </c>
      <c r="X43" s="247">
        <f>0</f>
        <v>0</v>
      </c>
      <c r="Y43" s="247">
        <f>0</f>
        <v>0</v>
      </c>
      <c r="Z43" s="247">
        <f>0</f>
        <v>0</v>
      </c>
      <c r="AA43" s="247">
        <f>0</f>
        <v>0</v>
      </c>
      <c r="AB43" s="247">
        <f>0</f>
        <v>0</v>
      </c>
      <c r="AC43" s="247">
        <f>0</f>
        <v>0</v>
      </c>
      <c r="AD43" s="247">
        <f>0</f>
        <v>0</v>
      </c>
      <c r="AE43" s="247">
        <f>0</f>
        <v>0</v>
      </c>
      <c r="AF43" s="247">
        <f>0</f>
        <v>0</v>
      </c>
      <c r="AG43" s="247">
        <f>0</f>
        <v>0</v>
      </c>
    </row>
    <row r="44" spans="1:33" ht="14.25">
      <c r="A44" s="281"/>
      <c r="B44" s="248" t="s">
        <v>120</v>
      </c>
      <c r="C44" s="249">
        <f>1100000</f>
        <v>1100000</v>
      </c>
      <c r="D44" s="249">
        <f>0</f>
        <v>0</v>
      </c>
      <c r="E44" s="249">
        <f>0</f>
        <v>0</v>
      </c>
      <c r="F44" s="249">
        <f>0</f>
        <v>0</v>
      </c>
      <c r="G44" s="249">
        <f>0</f>
        <v>0</v>
      </c>
      <c r="H44" s="249">
        <f>0</f>
        <v>0</v>
      </c>
      <c r="I44" s="249">
        <f>0</f>
        <v>0</v>
      </c>
      <c r="J44" s="249">
        <f>0</f>
        <v>0</v>
      </c>
      <c r="K44" s="249">
        <f>0</f>
        <v>0</v>
      </c>
      <c r="L44" s="249">
        <f>0</f>
        <v>0</v>
      </c>
      <c r="M44" s="249">
        <f>0</f>
        <v>0</v>
      </c>
      <c r="N44" s="249">
        <f>0</f>
        <v>0</v>
      </c>
      <c r="O44" s="249">
        <f>0</f>
        <v>0</v>
      </c>
      <c r="P44" s="249">
        <f>0</f>
        <v>0</v>
      </c>
      <c r="Q44" s="249">
        <f>0</f>
        <v>0</v>
      </c>
      <c r="R44" s="249">
        <f>0</f>
        <v>0</v>
      </c>
      <c r="S44" s="249">
        <f>0</f>
        <v>0</v>
      </c>
      <c r="T44" s="249">
        <f>0</f>
        <v>0</v>
      </c>
      <c r="U44" s="249">
        <f>0</f>
        <v>0</v>
      </c>
      <c r="V44" s="249">
        <f>0</f>
        <v>0</v>
      </c>
      <c r="W44" s="249">
        <f>0</f>
        <v>0</v>
      </c>
      <c r="X44" s="249">
        <f>0</f>
        <v>0</v>
      </c>
      <c r="Y44" s="249">
        <f>0</f>
        <v>0</v>
      </c>
      <c r="Z44" s="249">
        <f>0</f>
        <v>0</v>
      </c>
      <c r="AA44" s="249">
        <f>0</f>
        <v>0</v>
      </c>
      <c r="AB44" s="249">
        <f>0</f>
        <v>0</v>
      </c>
      <c r="AC44" s="249">
        <f>0</f>
        <v>0</v>
      </c>
      <c r="AD44" s="249">
        <f>0</f>
        <v>0</v>
      </c>
      <c r="AE44" s="249">
        <f>0</f>
        <v>0</v>
      </c>
      <c r="AF44" s="249">
        <f>0</f>
        <v>0</v>
      </c>
      <c r="AG44" s="249">
        <f>0</f>
        <v>0</v>
      </c>
    </row>
    <row r="45" spans="1:33" ht="25.5">
      <c r="A45" s="281"/>
      <c r="B45" s="248" t="s">
        <v>271</v>
      </c>
      <c r="C45" s="249">
        <f>0</f>
        <v>0</v>
      </c>
      <c r="D45" s="249">
        <f>0</f>
        <v>0</v>
      </c>
      <c r="E45" s="249">
        <f>0</f>
        <v>0</v>
      </c>
      <c r="F45" s="249">
        <f>0</f>
        <v>0</v>
      </c>
      <c r="G45" s="249">
        <f>0</f>
        <v>0</v>
      </c>
      <c r="H45" s="249">
        <f>0</f>
        <v>0</v>
      </c>
      <c r="I45" s="249">
        <f>0</f>
        <v>0</v>
      </c>
      <c r="J45" s="249">
        <f>0</f>
        <v>0</v>
      </c>
      <c r="K45" s="249">
        <f>0</f>
        <v>0</v>
      </c>
      <c r="L45" s="249">
        <f>0</f>
        <v>0</v>
      </c>
      <c r="M45" s="249">
        <f>0</f>
        <v>0</v>
      </c>
      <c r="N45" s="249">
        <f>0</f>
        <v>0</v>
      </c>
      <c r="O45" s="249">
        <f>0</f>
        <v>0</v>
      </c>
      <c r="P45" s="249">
        <f>0</f>
        <v>0</v>
      </c>
      <c r="Q45" s="249">
        <f>0</f>
        <v>0</v>
      </c>
      <c r="R45" s="249">
        <f>0</f>
        <v>0</v>
      </c>
      <c r="S45" s="249">
        <f>0</f>
        <v>0</v>
      </c>
      <c r="T45" s="249">
        <f>0</f>
        <v>0</v>
      </c>
      <c r="U45" s="249">
        <f>0</f>
        <v>0</v>
      </c>
      <c r="V45" s="249">
        <f>0</f>
        <v>0</v>
      </c>
      <c r="W45" s="249">
        <f>0</f>
        <v>0</v>
      </c>
      <c r="X45" s="249">
        <f>0</f>
        <v>0</v>
      </c>
      <c r="Y45" s="249">
        <f>0</f>
        <v>0</v>
      </c>
      <c r="Z45" s="249">
        <f>0</f>
        <v>0</v>
      </c>
      <c r="AA45" s="249">
        <f>0</f>
        <v>0</v>
      </c>
      <c r="AB45" s="249">
        <f>0</f>
        <v>0</v>
      </c>
      <c r="AC45" s="249">
        <f>0</f>
        <v>0</v>
      </c>
      <c r="AD45" s="249">
        <f>0</f>
        <v>0</v>
      </c>
      <c r="AE45" s="249">
        <f>0</f>
        <v>0</v>
      </c>
      <c r="AF45" s="249">
        <f>0</f>
        <v>0</v>
      </c>
      <c r="AG45" s="249">
        <f>0</f>
        <v>0</v>
      </c>
    </row>
    <row r="46" spans="1:33" ht="14.25">
      <c r="A46" s="282"/>
      <c r="B46" s="259" t="s">
        <v>251</v>
      </c>
      <c r="C46" s="254">
        <f>0</f>
        <v>0</v>
      </c>
      <c r="D46" s="254">
        <f>0</f>
        <v>0</v>
      </c>
      <c r="E46" s="254">
        <f>0</f>
        <v>0</v>
      </c>
      <c r="F46" s="254">
        <f>0</f>
        <v>0</v>
      </c>
      <c r="G46" s="254">
        <f>0</f>
        <v>0</v>
      </c>
      <c r="H46" s="254">
        <f>0</f>
        <v>0</v>
      </c>
      <c r="I46" s="254">
        <f>0</f>
        <v>0</v>
      </c>
      <c r="J46" s="254">
        <f>0</f>
        <v>0</v>
      </c>
      <c r="K46" s="254">
        <f>0</f>
        <v>0</v>
      </c>
      <c r="L46" s="254">
        <f>0</f>
        <v>0</v>
      </c>
      <c r="M46" s="254">
        <f>0</f>
        <v>0</v>
      </c>
      <c r="N46" s="254">
        <f>0</f>
        <v>0</v>
      </c>
      <c r="O46" s="254">
        <f>0</f>
        <v>0</v>
      </c>
      <c r="P46" s="254">
        <f>0</f>
        <v>0</v>
      </c>
      <c r="Q46" s="254">
        <f>0</f>
        <v>0</v>
      </c>
      <c r="R46" s="254">
        <f>0</f>
        <v>0</v>
      </c>
      <c r="S46" s="254">
        <f>0</f>
        <v>0</v>
      </c>
      <c r="T46" s="254">
        <f>0</f>
        <v>0</v>
      </c>
      <c r="U46" s="254">
        <f>0</f>
        <v>0</v>
      </c>
      <c r="V46" s="254">
        <f>0</f>
        <v>0</v>
      </c>
      <c r="W46" s="254">
        <f>0</f>
        <v>0</v>
      </c>
      <c r="X46" s="254">
        <f>0</f>
        <v>0</v>
      </c>
      <c r="Y46" s="254">
        <f>0</f>
        <v>0</v>
      </c>
      <c r="Z46" s="254">
        <f>0</f>
        <v>0</v>
      </c>
      <c r="AA46" s="254">
        <f>0</f>
        <v>0</v>
      </c>
      <c r="AB46" s="254">
        <f>0</f>
        <v>0</v>
      </c>
      <c r="AC46" s="254">
        <f>0</f>
        <v>0</v>
      </c>
      <c r="AD46" s="254">
        <f>0</f>
        <v>0</v>
      </c>
      <c r="AE46" s="254">
        <f>0</f>
        <v>0</v>
      </c>
      <c r="AF46" s="254">
        <f>0</f>
        <v>0</v>
      </c>
      <c r="AG46" s="254">
        <f>0</f>
        <v>0</v>
      </c>
    </row>
    <row r="47" spans="1:33" ht="14.25">
      <c r="A47" s="280"/>
      <c r="B47" s="246" t="s">
        <v>62</v>
      </c>
      <c r="C47" s="247">
        <f>465601</f>
        <v>465601</v>
      </c>
      <c r="D47" s="247">
        <f>0</f>
        <v>0</v>
      </c>
      <c r="E47" s="247">
        <f>0</f>
        <v>0</v>
      </c>
      <c r="F47" s="247">
        <f>0</f>
        <v>0</v>
      </c>
      <c r="G47" s="247">
        <f>0</f>
        <v>0</v>
      </c>
      <c r="H47" s="247">
        <f>0</f>
        <v>0</v>
      </c>
      <c r="I47" s="247">
        <f>0</f>
        <v>0</v>
      </c>
      <c r="J47" s="247">
        <f>0</f>
        <v>0</v>
      </c>
      <c r="K47" s="247">
        <f>0</f>
        <v>0</v>
      </c>
      <c r="L47" s="247">
        <f>0</f>
        <v>0</v>
      </c>
      <c r="M47" s="247">
        <f>0</f>
        <v>0</v>
      </c>
      <c r="N47" s="247">
        <f>0</f>
        <v>0</v>
      </c>
      <c r="O47" s="247">
        <f>0</f>
        <v>0</v>
      </c>
      <c r="P47" s="247">
        <f>0</f>
        <v>0</v>
      </c>
      <c r="Q47" s="247">
        <f>0</f>
        <v>0</v>
      </c>
      <c r="R47" s="247">
        <f>0</f>
        <v>0</v>
      </c>
      <c r="S47" s="247">
        <f>0</f>
        <v>0</v>
      </c>
      <c r="T47" s="247">
        <f>0</f>
        <v>0</v>
      </c>
      <c r="U47" s="247">
        <f>0</f>
        <v>0</v>
      </c>
      <c r="V47" s="247">
        <f>0</f>
        <v>0</v>
      </c>
      <c r="W47" s="247">
        <f>0</f>
        <v>0</v>
      </c>
      <c r="X47" s="247">
        <f>0</f>
        <v>0</v>
      </c>
      <c r="Y47" s="247">
        <f>0</f>
        <v>0</v>
      </c>
      <c r="Z47" s="247">
        <f>0</f>
        <v>0</v>
      </c>
      <c r="AA47" s="247">
        <f>0</f>
        <v>0</v>
      </c>
      <c r="AB47" s="247">
        <f>0</f>
        <v>0</v>
      </c>
      <c r="AC47" s="247">
        <f>0</f>
        <v>0</v>
      </c>
      <c r="AD47" s="247">
        <f>0</f>
        <v>0</v>
      </c>
      <c r="AE47" s="247">
        <f>0</f>
        <v>0</v>
      </c>
      <c r="AF47" s="247">
        <f>0</f>
        <v>0</v>
      </c>
      <c r="AG47" s="247">
        <f>0</f>
        <v>0</v>
      </c>
    </row>
    <row r="48" spans="1:33" ht="14.25">
      <c r="A48" s="282"/>
      <c r="B48" s="259" t="s">
        <v>108</v>
      </c>
      <c r="C48" s="254">
        <f>0</f>
        <v>0</v>
      </c>
      <c r="D48" s="254">
        <f>0</f>
        <v>0</v>
      </c>
      <c r="E48" s="254">
        <f>0</f>
        <v>0</v>
      </c>
      <c r="F48" s="254">
        <f>0</f>
        <v>0</v>
      </c>
      <c r="G48" s="254">
        <f>0</f>
        <v>0</v>
      </c>
      <c r="H48" s="254">
        <f>0</f>
        <v>0</v>
      </c>
      <c r="I48" s="254">
        <f>0</f>
        <v>0</v>
      </c>
      <c r="J48" s="254">
        <f>0</f>
        <v>0</v>
      </c>
      <c r="K48" s="254">
        <f>0</f>
        <v>0</v>
      </c>
      <c r="L48" s="254">
        <f>0</f>
        <v>0</v>
      </c>
      <c r="M48" s="254">
        <f>0</f>
        <v>0</v>
      </c>
      <c r="N48" s="254">
        <f>0</f>
        <v>0</v>
      </c>
      <c r="O48" s="254">
        <f>0</f>
        <v>0</v>
      </c>
      <c r="P48" s="254">
        <f>0</f>
        <v>0</v>
      </c>
      <c r="Q48" s="254">
        <f>0</f>
        <v>0</v>
      </c>
      <c r="R48" s="254">
        <f>0</f>
        <v>0</v>
      </c>
      <c r="S48" s="254">
        <f>0</f>
        <v>0</v>
      </c>
      <c r="T48" s="254">
        <f>0</f>
        <v>0</v>
      </c>
      <c r="U48" s="254">
        <f>0</f>
        <v>0</v>
      </c>
      <c r="V48" s="254">
        <f>0</f>
        <v>0</v>
      </c>
      <c r="W48" s="254">
        <f>0</f>
        <v>0</v>
      </c>
      <c r="X48" s="254">
        <f>0</f>
        <v>0</v>
      </c>
      <c r="Y48" s="254">
        <f>0</f>
        <v>0</v>
      </c>
      <c r="Z48" s="254">
        <f>0</f>
        <v>0</v>
      </c>
      <c r="AA48" s="254">
        <f>0</f>
        <v>0</v>
      </c>
      <c r="AB48" s="254">
        <f>0</f>
        <v>0</v>
      </c>
      <c r="AC48" s="254">
        <f>0</f>
        <v>0</v>
      </c>
      <c r="AD48" s="254">
        <f>0</f>
        <v>0</v>
      </c>
      <c r="AE48" s="254">
        <f>0</f>
        <v>0</v>
      </c>
      <c r="AF48" s="254">
        <f>0</f>
        <v>0</v>
      </c>
      <c r="AG48" s="254">
        <f>0</f>
        <v>0</v>
      </c>
    </row>
    <row r="49" spans="1:33" ht="14.25">
      <c r="A49" s="283"/>
      <c r="B49" s="258" t="s">
        <v>123</v>
      </c>
      <c r="C49" s="247">
        <f>0</f>
        <v>0</v>
      </c>
      <c r="D49" s="247">
        <f>0</f>
        <v>0</v>
      </c>
      <c r="E49" s="247">
        <f>0</f>
        <v>0</v>
      </c>
      <c r="F49" s="247">
        <f>0</f>
        <v>0</v>
      </c>
      <c r="G49" s="247">
        <f>0</f>
        <v>0</v>
      </c>
      <c r="H49" s="247">
        <f>0</f>
        <v>0</v>
      </c>
      <c r="I49" s="247">
        <f>0</f>
        <v>0</v>
      </c>
      <c r="J49" s="247">
        <f>0</f>
        <v>0</v>
      </c>
      <c r="K49" s="247">
        <f>0</f>
        <v>0</v>
      </c>
      <c r="L49" s="247">
        <f>0</f>
        <v>0</v>
      </c>
      <c r="M49" s="247">
        <f>0</f>
        <v>0</v>
      </c>
      <c r="N49" s="247">
        <f>0</f>
        <v>0</v>
      </c>
      <c r="O49" s="247">
        <f>0</f>
        <v>0</v>
      </c>
      <c r="P49" s="247">
        <f>0</f>
        <v>0</v>
      </c>
      <c r="Q49" s="247">
        <f>0</f>
        <v>0</v>
      </c>
      <c r="R49" s="247">
        <f>0</f>
        <v>0</v>
      </c>
      <c r="S49" s="247">
        <f>0</f>
        <v>0</v>
      </c>
      <c r="T49" s="247">
        <f>0</f>
        <v>0</v>
      </c>
      <c r="U49" s="247">
        <f>0</f>
        <v>0</v>
      </c>
      <c r="V49" s="247">
        <f>0</f>
        <v>0</v>
      </c>
      <c r="W49" s="247">
        <f>0</f>
        <v>0</v>
      </c>
      <c r="X49" s="247">
        <f>0</f>
        <v>0</v>
      </c>
      <c r="Y49" s="247">
        <f>0</f>
        <v>0</v>
      </c>
      <c r="Z49" s="247">
        <f>0</f>
        <v>0</v>
      </c>
      <c r="AA49" s="247">
        <f>0</f>
        <v>0</v>
      </c>
      <c r="AB49" s="247">
        <f>0</f>
        <v>0</v>
      </c>
      <c r="AC49" s="247">
        <f>0</f>
        <v>0</v>
      </c>
      <c r="AD49" s="247">
        <f>0</f>
        <v>0</v>
      </c>
      <c r="AE49" s="247">
        <f>0</f>
        <v>0</v>
      </c>
      <c r="AF49" s="247">
        <f>0</f>
        <v>0</v>
      </c>
      <c r="AG49" s="247">
        <f>0</f>
        <v>0</v>
      </c>
    </row>
    <row r="50" spans="1:33" ht="14.25">
      <c r="A50" s="280"/>
      <c r="B50" s="246" t="s">
        <v>277</v>
      </c>
      <c r="C50" s="247">
        <f>3069962</f>
        <v>3069962</v>
      </c>
      <c r="D50" s="247">
        <f>1196042</f>
        <v>1196042</v>
      </c>
      <c r="E50" s="247">
        <f>0</f>
        <v>0</v>
      </c>
      <c r="F50" s="247">
        <f>0</f>
        <v>0</v>
      </c>
      <c r="G50" s="247">
        <f>0</f>
        <v>0</v>
      </c>
      <c r="H50" s="247">
        <f>0</f>
        <v>0</v>
      </c>
      <c r="I50" s="247">
        <f>0</f>
        <v>0</v>
      </c>
      <c r="J50" s="247">
        <f>0</f>
        <v>0</v>
      </c>
      <c r="K50" s="247">
        <f>0</f>
        <v>0</v>
      </c>
      <c r="L50" s="247">
        <f>0</f>
        <v>0</v>
      </c>
      <c r="M50" s="247">
        <f>0</f>
        <v>0</v>
      </c>
      <c r="N50" s="247">
        <f>0</f>
        <v>0</v>
      </c>
      <c r="O50" s="247">
        <f>0</f>
        <v>0</v>
      </c>
      <c r="P50" s="247">
        <f>0</f>
        <v>0</v>
      </c>
      <c r="Q50" s="247">
        <f>0</f>
        <v>0</v>
      </c>
      <c r="R50" s="247">
        <f>0</f>
        <v>0</v>
      </c>
      <c r="S50" s="247">
        <f>0</f>
        <v>0</v>
      </c>
      <c r="T50" s="247">
        <f>0</f>
        <v>0</v>
      </c>
      <c r="U50" s="247">
        <f>0</f>
        <v>0</v>
      </c>
      <c r="V50" s="247">
        <f>0</f>
        <v>0</v>
      </c>
      <c r="W50" s="247">
        <f>0</f>
        <v>0</v>
      </c>
      <c r="X50" s="247">
        <f>0</f>
        <v>0</v>
      </c>
      <c r="Y50" s="247">
        <f>0</f>
        <v>0</v>
      </c>
      <c r="Z50" s="247">
        <f>0</f>
        <v>0</v>
      </c>
      <c r="AA50" s="247">
        <f>0</f>
        <v>0</v>
      </c>
      <c r="AB50" s="247">
        <f>0</f>
        <v>0</v>
      </c>
      <c r="AC50" s="247">
        <f>0</f>
        <v>0</v>
      </c>
      <c r="AD50" s="247">
        <f>0</f>
        <v>0</v>
      </c>
      <c r="AE50" s="247">
        <f>0</f>
        <v>0</v>
      </c>
      <c r="AF50" s="247">
        <f>0</f>
        <v>0</v>
      </c>
      <c r="AG50" s="247">
        <f>0</f>
        <v>0</v>
      </c>
    </row>
    <row r="51" spans="1:33" ht="25.5">
      <c r="A51" s="282"/>
      <c r="B51" s="259" t="s">
        <v>278</v>
      </c>
      <c r="C51" s="254">
        <f>0</f>
        <v>0</v>
      </c>
      <c r="D51" s="254">
        <f>0</f>
        <v>0</v>
      </c>
      <c r="E51" s="254">
        <f>0</f>
        <v>0</v>
      </c>
      <c r="F51" s="254">
        <f>0</f>
        <v>0</v>
      </c>
      <c r="G51" s="254">
        <f>0</f>
        <v>0</v>
      </c>
      <c r="H51" s="254">
        <f>0</f>
        <v>0</v>
      </c>
      <c r="I51" s="254">
        <f>0</f>
        <v>0</v>
      </c>
      <c r="J51" s="254">
        <f>0</f>
        <v>0</v>
      </c>
      <c r="K51" s="254">
        <f>0</f>
        <v>0</v>
      </c>
      <c r="L51" s="254">
        <f>0</f>
        <v>0</v>
      </c>
      <c r="M51" s="254">
        <f>0</f>
        <v>0</v>
      </c>
      <c r="N51" s="254">
        <f>0</f>
        <v>0</v>
      </c>
      <c r="O51" s="254">
        <f>0</f>
        <v>0</v>
      </c>
      <c r="P51" s="254">
        <f>0</f>
        <v>0</v>
      </c>
      <c r="Q51" s="254">
        <f>0</f>
        <v>0</v>
      </c>
      <c r="R51" s="254">
        <f>0</f>
        <v>0</v>
      </c>
      <c r="S51" s="254">
        <f>0</f>
        <v>0</v>
      </c>
      <c r="T51" s="254">
        <f>0</f>
        <v>0</v>
      </c>
      <c r="U51" s="254">
        <f>0</f>
        <v>0</v>
      </c>
      <c r="V51" s="254">
        <f>0</f>
        <v>0</v>
      </c>
      <c r="W51" s="254">
        <f>0</f>
        <v>0</v>
      </c>
      <c r="X51" s="254">
        <f>0</f>
        <v>0</v>
      </c>
      <c r="Y51" s="254">
        <f>0</f>
        <v>0</v>
      </c>
      <c r="Z51" s="254">
        <f>0</f>
        <v>0</v>
      </c>
      <c r="AA51" s="254">
        <f>0</f>
        <v>0</v>
      </c>
      <c r="AB51" s="254">
        <f>0</f>
        <v>0</v>
      </c>
      <c r="AC51" s="254">
        <f>0</f>
        <v>0</v>
      </c>
      <c r="AD51" s="254">
        <f>0</f>
        <v>0</v>
      </c>
      <c r="AE51" s="254">
        <f>0</f>
        <v>0</v>
      </c>
      <c r="AF51" s="254">
        <f>0</f>
        <v>0</v>
      </c>
      <c r="AG51" s="254">
        <f>0</f>
        <v>0</v>
      </c>
    </row>
    <row r="52" spans="1:33" ht="14.25">
      <c r="A52" s="283"/>
      <c r="B52" s="258" t="s">
        <v>68</v>
      </c>
      <c r="C52" s="247">
        <f>0</f>
        <v>0</v>
      </c>
      <c r="D52" s="247">
        <f>0</f>
        <v>0</v>
      </c>
      <c r="E52" s="247">
        <f>0</f>
        <v>0</v>
      </c>
      <c r="F52" s="247">
        <f>0</f>
        <v>0</v>
      </c>
      <c r="G52" s="247">
        <f>0</f>
        <v>0</v>
      </c>
      <c r="H52" s="247">
        <f>0</f>
        <v>0</v>
      </c>
      <c r="I52" s="247">
        <f>0</f>
        <v>0</v>
      </c>
      <c r="J52" s="247">
        <f>0</f>
        <v>0</v>
      </c>
      <c r="K52" s="247">
        <f>0</f>
        <v>0</v>
      </c>
      <c r="L52" s="247">
        <f>0</f>
        <v>0</v>
      </c>
      <c r="M52" s="247">
        <f>0</f>
        <v>0</v>
      </c>
      <c r="N52" s="247">
        <f>0</f>
        <v>0</v>
      </c>
      <c r="O52" s="247">
        <f>0</f>
        <v>0</v>
      </c>
      <c r="P52" s="247">
        <f>0</f>
        <v>0</v>
      </c>
      <c r="Q52" s="247">
        <f>0</f>
        <v>0</v>
      </c>
      <c r="R52" s="247">
        <f>0</f>
        <v>0</v>
      </c>
      <c r="S52" s="247">
        <f>0</f>
        <v>0</v>
      </c>
      <c r="T52" s="247">
        <f>0</f>
        <v>0</v>
      </c>
      <c r="U52" s="247">
        <f>0</f>
        <v>0</v>
      </c>
      <c r="V52" s="247">
        <f>0</f>
        <v>0</v>
      </c>
      <c r="W52" s="247">
        <f>0</f>
        <v>0</v>
      </c>
      <c r="X52" s="247">
        <f>0</f>
        <v>0</v>
      </c>
      <c r="Y52" s="247">
        <f>0</f>
        <v>0</v>
      </c>
      <c r="Z52" s="247">
        <f>0</f>
        <v>0</v>
      </c>
      <c r="AA52" s="247">
        <f>0</f>
        <v>0</v>
      </c>
      <c r="AB52" s="247">
        <f>0</f>
        <v>0</v>
      </c>
      <c r="AC52" s="247">
        <f>0</f>
        <v>0</v>
      </c>
      <c r="AD52" s="247">
        <f>0</f>
        <v>0</v>
      </c>
      <c r="AE52" s="247">
        <f>0</f>
        <v>0</v>
      </c>
      <c r="AF52" s="247">
        <f>0</f>
        <v>0</v>
      </c>
      <c r="AG52" s="247">
        <f>0</f>
        <v>0</v>
      </c>
    </row>
    <row r="53" spans="1:33" ht="38.25">
      <c r="A53" s="285"/>
      <c r="B53" s="258" t="s">
        <v>125</v>
      </c>
      <c r="C53" s="247">
        <f>0</f>
        <v>0</v>
      </c>
      <c r="D53" s="247">
        <f>0</f>
        <v>0</v>
      </c>
      <c r="E53" s="247">
        <f>0</f>
        <v>0</v>
      </c>
      <c r="F53" s="247">
        <f>0</f>
        <v>0</v>
      </c>
      <c r="G53" s="247">
        <f>0</f>
        <v>0</v>
      </c>
      <c r="H53" s="247">
        <f>0</f>
        <v>0</v>
      </c>
      <c r="I53" s="247">
        <f>0</f>
        <v>0</v>
      </c>
      <c r="J53" s="247">
        <f>0</f>
        <v>0</v>
      </c>
      <c r="K53" s="247">
        <f>0</f>
        <v>0</v>
      </c>
      <c r="L53" s="247">
        <f>0</f>
        <v>0</v>
      </c>
      <c r="M53" s="247">
        <f>0</f>
        <v>0</v>
      </c>
      <c r="N53" s="247">
        <f>0</f>
        <v>0</v>
      </c>
      <c r="O53" s="247">
        <f>0</f>
        <v>0</v>
      </c>
      <c r="P53" s="247">
        <f>0</f>
        <v>0</v>
      </c>
      <c r="Q53" s="247">
        <f>0</f>
        <v>0</v>
      </c>
      <c r="R53" s="247">
        <f>0</f>
        <v>0</v>
      </c>
      <c r="S53" s="247">
        <f>0</f>
        <v>0</v>
      </c>
      <c r="T53" s="247">
        <f>0</f>
        <v>0</v>
      </c>
      <c r="U53" s="247">
        <f>0</f>
        <v>0</v>
      </c>
      <c r="V53" s="247">
        <f>0</f>
        <v>0</v>
      </c>
      <c r="W53" s="247">
        <f>0</f>
        <v>0</v>
      </c>
      <c r="X53" s="247">
        <f>0</f>
        <v>0</v>
      </c>
      <c r="Y53" s="247">
        <f>0</f>
        <v>0</v>
      </c>
      <c r="Z53" s="247">
        <f>0</f>
        <v>0</v>
      </c>
      <c r="AA53" s="247">
        <f>0</f>
        <v>0</v>
      </c>
      <c r="AB53" s="247">
        <f>0</f>
        <v>0</v>
      </c>
      <c r="AC53" s="247">
        <f>0</f>
        <v>0</v>
      </c>
      <c r="AD53" s="247">
        <f>0</f>
        <v>0</v>
      </c>
      <c r="AE53" s="247">
        <f>0</f>
        <v>0</v>
      </c>
      <c r="AF53" s="247">
        <f>0</f>
        <v>0</v>
      </c>
      <c r="AG53" s="247">
        <f>0</f>
        <v>0</v>
      </c>
    </row>
    <row r="54" spans="1:33" ht="25.5">
      <c r="A54" s="285"/>
      <c r="B54" s="258" t="s">
        <v>126</v>
      </c>
      <c r="C54" s="247">
        <f>614497</f>
        <v>614497</v>
      </c>
      <c r="D54" s="247">
        <f>1873920</f>
        <v>1873920</v>
      </c>
      <c r="E54" s="247">
        <f>1196042</f>
        <v>1196042</v>
      </c>
      <c r="F54" s="247">
        <f>0</f>
        <v>0</v>
      </c>
      <c r="G54" s="247">
        <f>0</f>
        <v>0</v>
      </c>
      <c r="H54" s="247">
        <f>0</f>
        <v>0</v>
      </c>
      <c r="I54" s="247">
        <f>0</f>
        <v>0</v>
      </c>
      <c r="J54" s="247">
        <f>0</f>
        <v>0</v>
      </c>
      <c r="K54" s="247">
        <f>0</f>
        <v>0</v>
      </c>
      <c r="L54" s="247">
        <f>0</f>
        <v>0</v>
      </c>
      <c r="M54" s="247">
        <f>0</f>
        <v>0</v>
      </c>
      <c r="N54" s="247">
        <f>0</f>
        <v>0</v>
      </c>
      <c r="O54" s="247">
        <f>0</f>
        <v>0</v>
      </c>
      <c r="P54" s="247">
        <f>0</f>
        <v>0</v>
      </c>
      <c r="Q54" s="247">
        <f>0</f>
        <v>0</v>
      </c>
      <c r="R54" s="247">
        <f>0</f>
        <v>0</v>
      </c>
      <c r="S54" s="247">
        <f>0</f>
        <v>0</v>
      </c>
      <c r="T54" s="247">
        <f>0</f>
        <v>0</v>
      </c>
      <c r="U54" s="247">
        <f>0</f>
        <v>0</v>
      </c>
      <c r="V54" s="247">
        <f>0</f>
        <v>0</v>
      </c>
      <c r="W54" s="247">
        <f>0</f>
        <v>0</v>
      </c>
      <c r="X54" s="247">
        <f>0</f>
        <v>0</v>
      </c>
      <c r="Y54" s="247">
        <f>0</f>
        <v>0</v>
      </c>
      <c r="Z54" s="247">
        <f>0</f>
        <v>0</v>
      </c>
      <c r="AA54" s="247">
        <f>0</f>
        <v>0</v>
      </c>
      <c r="AB54" s="247">
        <f>0</f>
        <v>0</v>
      </c>
      <c r="AC54" s="247">
        <f>0</f>
        <v>0</v>
      </c>
      <c r="AD54" s="247">
        <f>0</f>
        <v>0</v>
      </c>
      <c r="AE54" s="247">
        <f>0</f>
        <v>0</v>
      </c>
      <c r="AF54" s="247">
        <f>0</f>
        <v>0</v>
      </c>
      <c r="AG54" s="247">
        <f>0</f>
        <v>0</v>
      </c>
    </row>
    <row r="55" spans="1:33" ht="14.25">
      <c r="A55" s="286"/>
      <c r="B55" s="262" t="s">
        <v>279</v>
      </c>
      <c r="C55" s="247">
        <f>0</f>
        <v>0</v>
      </c>
      <c r="D55" s="247">
        <f>0</f>
        <v>0</v>
      </c>
      <c r="E55" s="247">
        <f>0</f>
        <v>0</v>
      </c>
      <c r="F55" s="247">
        <f>0</f>
        <v>0</v>
      </c>
      <c r="G55" s="247">
        <f>0</f>
        <v>0</v>
      </c>
      <c r="H55" s="247">
        <f>0</f>
        <v>0</v>
      </c>
      <c r="I55" s="247">
        <f>0</f>
        <v>0</v>
      </c>
      <c r="J55" s="247">
        <f>0</f>
        <v>0</v>
      </c>
      <c r="K55" s="247">
        <f>0</f>
        <v>0</v>
      </c>
      <c r="L55" s="247">
        <f>0</f>
        <v>0</v>
      </c>
      <c r="M55" s="247">
        <f>0</f>
        <v>0</v>
      </c>
      <c r="N55" s="247">
        <f>0</f>
        <v>0</v>
      </c>
      <c r="O55" s="247">
        <f>0</f>
        <v>0</v>
      </c>
      <c r="P55" s="247">
        <f>0</f>
        <v>0</v>
      </c>
      <c r="Q55" s="247">
        <f>0</f>
        <v>0</v>
      </c>
      <c r="R55" s="247">
        <f>0</f>
        <v>0</v>
      </c>
      <c r="S55" s="247">
        <f>0</f>
        <v>0</v>
      </c>
      <c r="T55" s="247">
        <f>0</f>
        <v>0</v>
      </c>
      <c r="U55" s="247">
        <f>0</f>
        <v>0</v>
      </c>
      <c r="V55" s="247">
        <f>0</f>
        <v>0</v>
      </c>
      <c r="W55" s="247">
        <f>0</f>
        <v>0</v>
      </c>
      <c r="X55" s="247">
        <f>0</f>
        <v>0</v>
      </c>
      <c r="Y55" s="247">
        <f>0</f>
        <v>0</v>
      </c>
      <c r="Z55" s="247">
        <f>0</f>
        <v>0</v>
      </c>
      <c r="AA55" s="247">
        <f>0</f>
        <v>0</v>
      </c>
      <c r="AB55" s="247">
        <f>0</f>
        <v>0</v>
      </c>
      <c r="AC55" s="247">
        <f>0</f>
        <v>0</v>
      </c>
      <c r="AD55" s="247">
        <f>0</f>
        <v>0</v>
      </c>
      <c r="AE55" s="247">
        <f>0</f>
        <v>0</v>
      </c>
      <c r="AF55" s="247">
        <f>0</f>
        <v>0</v>
      </c>
      <c r="AG55" s="247">
        <f>0</f>
        <v>0</v>
      </c>
    </row>
    <row r="56" spans="1:33" ht="14.25">
      <c r="A56" s="287"/>
      <c r="B56" s="263" t="s">
        <v>280</v>
      </c>
      <c r="C56" s="254">
        <f>0</f>
        <v>0</v>
      </c>
      <c r="D56" s="254">
        <f>0</f>
        <v>0</v>
      </c>
      <c r="E56" s="254">
        <f>0</f>
        <v>0</v>
      </c>
      <c r="F56" s="254">
        <f>0</f>
        <v>0</v>
      </c>
      <c r="G56" s="254">
        <f>0</f>
        <v>0</v>
      </c>
      <c r="H56" s="254">
        <f>0</f>
        <v>0</v>
      </c>
      <c r="I56" s="254">
        <f>0</f>
        <v>0</v>
      </c>
      <c r="J56" s="254">
        <f>0</f>
        <v>0</v>
      </c>
      <c r="K56" s="254">
        <f>0</f>
        <v>0</v>
      </c>
      <c r="L56" s="254">
        <f>0</f>
        <v>0</v>
      </c>
      <c r="M56" s="254">
        <f>0</f>
        <v>0</v>
      </c>
      <c r="N56" s="254">
        <f>0</f>
        <v>0</v>
      </c>
      <c r="O56" s="254">
        <f>0</f>
        <v>0</v>
      </c>
      <c r="P56" s="254">
        <f>0</f>
        <v>0</v>
      </c>
      <c r="Q56" s="254">
        <f>0</f>
        <v>0</v>
      </c>
      <c r="R56" s="254">
        <f>0</f>
        <v>0</v>
      </c>
      <c r="S56" s="254">
        <f>0</f>
        <v>0</v>
      </c>
      <c r="T56" s="254">
        <f>0</f>
        <v>0</v>
      </c>
      <c r="U56" s="254">
        <f>0</f>
        <v>0</v>
      </c>
      <c r="V56" s="254">
        <f>0</f>
        <v>0</v>
      </c>
      <c r="W56" s="254">
        <f>0</f>
        <v>0</v>
      </c>
      <c r="X56" s="254">
        <f>0</f>
        <v>0</v>
      </c>
      <c r="Y56" s="254">
        <f>0</f>
        <v>0</v>
      </c>
      <c r="Z56" s="254">
        <f>0</f>
        <v>0</v>
      </c>
      <c r="AA56" s="254">
        <f>0</f>
        <v>0</v>
      </c>
      <c r="AB56" s="254">
        <f>0</f>
        <v>0</v>
      </c>
      <c r="AC56" s="254">
        <f>0</f>
        <v>0</v>
      </c>
      <c r="AD56" s="254">
        <f>0</f>
        <v>0</v>
      </c>
      <c r="AE56" s="254">
        <f>0</f>
        <v>0</v>
      </c>
      <c r="AF56" s="254">
        <f>0</f>
        <v>0</v>
      </c>
      <c r="AG56" s="254">
        <f>0</f>
        <v>0</v>
      </c>
    </row>
    <row r="57" spans="1:33" ht="25.5">
      <c r="A57" s="288"/>
      <c r="B57" s="264" t="s">
        <v>281</v>
      </c>
      <c r="C57" s="310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2"/>
    </row>
    <row r="58" spans="1:33" ht="25.5">
      <c r="A58" s="289"/>
      <c r="B58" s="256" t="s">
        <v>282</v>
      </c>
      <c r="C58" s="265">
        <f>0</f>
        <v>0</v>
      </c>
      <c r="D58" s="265">
        <f>0</f>
        <v>0</v>
      </c>
      <c r="E58" s="265">
        <f>0</f>
        <v>0</v>
      </c>
      <c r="F58" s="265">
        <f>0</f>
        <v>0</v>
      </c>
      <c r="G58" s="265">
        <f>0</f>
        <v>0</v>
      </c>
      <c r="H58" s="265">
        <f>0</f>
        <v>0</v>
      </c>
      <c r="I58" s="265">
        <f>0</f>
        <v>0</v>
      </c>
      <c r="J58" s="265">
        <f>0</f>
        <v>0</v>
      </c>
      <c r="K58" s="265">
        <f>0</f>
        <v>0</v>
      </c>
      <c r="L58" s="265">
        <f>0</f>
        <v>0</v>
      </c>
      <c r="M58" s="265">
        <f>0</f>
        <v>0</v>
      </c>
      <c r="N58" s="265">
        <f>0</f>
        <v>0</v>
      </c>
      <c r="O58" s="265">
        <f>0</f>
        <v>0</v>
      </c>
      <c r="P58" s="265">
        <f>0</f>
        <v>0</v>
      </c>
      <c r="Q58" s="265">
        <f>0</f>
        <v>0</v>
      </c>
      <c r="R58" s="265">
        <f>0</f>
        <v>0</v>
      </c>
      <c r="S58" s="265">
        <f>0</f>
        <v>0</v>
      </c>
      <c r="T58" s="265">
        <f>0</f>
        <v>0</v>
      </c>
      <c r="U58" s="265">
        <f>0</f>
        <v>0</v>
      </c>
      <c r="V58" s="265">
        <f>0</f>
        <v>0</v>
      </c>
      <c r="W58" s="265">
        <f>0</f>
        <v>0</v>
      </c>
      <c r="X58" s="265">
        <f>0</f>
        <v>0</v>
      </c>
      <c r="Y58" s="265">
        <f>0</f>
        <v>0</v>
      </c>
      <c r="Z58" s="265">
        <f>0</f>
        <v>0</v>
      </c>
      <c r="AA58" s="265">
        <f>0</f>
        <v>0</v>
      </c>
      <c r="AB58" s="265">
        <f>0</f>
        <v>0</v>
      </c>
      <c r="AC58" s="265">
        <f>0</f>
        <v>0</v>
      </c>
      <c r="AD58" s="265">
        <f>0</f>
        <v>0</v>
      </c>
      <c r="AE58" s="265">
        <f>0</f>
        <v>0</v>
      </c>
      <c r="AF58" s="265">
        <f>0</f>
        <v>0</v>
      </c>
      <c r="AG58" s="265">
        <f>0</f>
        <v>0</v>
      </c>
    </row>
    <row r="59" spans="1:33" ht="25.5">
      <c r="A59" s="289"/>
      <c r="B59" s="256" t="s">
        <v>283</v>
      </c>
      <c r="C59" s="249">
        <f>0</f>
        <v>0</v>
      </c>
      <c r="D59" s="249">
        <f>0</f>
        <v>0</v>
      </c>
      <c r="E59" s="249">
        <f>0</f>
        <v>0</v>
      </c>
      <c r="F59" s="249">
        <f>0</f>
        <v>0</v>
      </c>
      <c r="G59" s="249">
        <f>0</f>
        <v>0</v>
      </c>
      <c r="H59" s="249">
        <f>0</f>
        <v>0</v>
      </c>
      <c r="I59" s="249">
        <f>0</f>
        <v>0</v>
      </c>
      <c r="J59" s="249">
        <f>0</f>
        <v>0</v>
      </c>
      <c r="K59" s="249">
        <f>0</f>
        <v>0</v>
      </c>
      <c r="L59" s="249">
        <f>0</f>
        <v>0</v>
      </c>
      <c r="M59" s="249">
        <f>0</f>
        <v>0</v>
      </c>
      <c r="N59" s="249">
        <f>0</f>
        <v>0</v>
      </c>
      <c r="O59" s="249">
        <f>0</f>
        <v>0</v>
      </c>
      <c r="P59" s="249">
        <f>0</f>
        <v>0</v>
      </c>
      <c r="Q59" s="249">
        <f>0</f>
        <v>0</v>
      </c>
      <c r="R59" s="249">
        <f>0</f>
        <v>0</v>
      </c>
      <c r="S59" s="249">
        <f>0</f>
        <v>0</v>
      </c>
      <c r="T59" s="249">
        <f>0</f>
        <v>0</v>
      </c>
      <c r="U59" s="249">
        <f>0</f>
        <v>0</v>
      </c>
      <c r="V59" s="249">
        <f>0</f>
        <v>0</v>
      </c>
      <c r="W59" s="249">
        <f>0</f>
        <v>0</v>
      </c>
      <c r="X59" s="249">
        <f>0</f>
        <v>0</v>
      </c>
      <c r="Y59" s="249">
        <f>0</f>
        <v>0</v>
      </c>
      <c r="Z59" s="249">
        <f>0</f>
        <v>0</v>
      </c>
      <c r="AA59" s="249">
        <f>0</f>
        <v>0</v>
      </c>
      <c r="AB59" s="249">
        <f>0</f>
        <v>0</v>
      </c>
      <c r="AC59" s="249">
        <f>0</f>
        <v>0</v>
      </c>
      <c r="AD59" s="249">
        <f>0</f>
        <v>0</v>
      </c>
      <c r="AE59" s="249">
        <f>0</f>
        <v>0</v>
      </c>
      <c r="AF59" s="249">
        <f>0</f>
        <v>0</v>
      </c>
      <c r="AG59" s="249">
        <f>0</f>
        <v>0</v>
      </c>
    </row>
    <row r="60" spans="1:33" ht="25.5">
      <c r="A60" s="289"/>
      <c r="B60" s="266" t="s">
        <v>284</v>
      </c>
      <c r="C60" s="249">
        <f>0</f>
        <v>0</v>
      </c>
      <c r="D60" s="249">
        <f>0</f>
        <v>0</v>
      </c>
      <c r="E60" s="249">
        <f>0</f>
        <v>0</v>
      </c>
      <c r="F60" s="249">
        <f>0</f>
        <v>0</v>
      </c>
      <c r="G60" s="249">
        <f>0</f>
        <v>0</v>
      </c>
      <c r="H60" s="249">
        <f>0</f>
        <v>0</v>
      </c>
      <c r="I60" s="249">
        <f>0</f>
        <v>0</v>
      </c>
      <c r="J60" s="249">
        <f>0</f>
        <v>0</v>
      </c>
      <c r="K60" s="249">
        <f>0</f>
        <v>0</v>
      </c>
      <c r="L60" s="249">
        <f>0</f>
        <v>0</v>
      </c>
      <c r="M60" s="249">
        <f>0</f>
        <v>0</v>
      </c>
      <c r="N60" s="249">
        <f>0</f>
        <v>0</v>
      </c>
      <c r="O60" s="249">
        <f>0</f>
        <v>0</v>
      </c>
      <c r="P60" s="249">
        <f>0</f>
        <v>0</v>
      </c>
      <c r="Q60" s="249">
        <f>0</f>
        <v>0</v>
      </c>
      <c r="R60" s="249">
        <f>0</f>
        <v>0</v>
      </c>
      <c r="S60" s="249">
        <f>0</f>
        <v>0</v>
      </c>
      <c r="T60" s="249">
        <f>0</f>
        <v>0</v>
      </c>
      <c r="U60" s="249">
        <f>0</f>
        <v>0</v>
      </c>
      <c r="V60" s="249">
        <f>0</f>
        <v>0</v>
      </c>
      <c r="W60" s="249">
        <f>0</f>
        <v>0</v>
      </c>
      <c r="X60" s="249">
        <f>0</f>
        <v>0</v>
      </c>
      <c r="Y60" s="249">
        <f>0</f>
        <v>0</v>
      </c>
      <c r="Z60" s="249">
        <f>0</f>
        <v>0</v>
      </c>
      <c r="AA60" s="249">
        <f>0</f>
        <v>0</v>
      </c>
      <c r="AB60" s="249">
        <f>0</f>
        <v>0</v>
      </c>
      <c r="AC60" s="249">
        <f>0</f>
        <v>0</v>
      </c>
      <c r="AD60" s="249">
        <f>0</f>
        <v>0</v>
      </c>
      <c r="AE60" s="249">
        <f>0</f>
        <v>0</v>
      </c>
      <c r="AF60" s="249">
        <f>0</f>
        <v>0</v>
      </c>
      <c r="AG60" s="249">
        <f>0</f>
        <v>0</v>
      </c>
    </row>
    <row r="61" spans="1:33" ht="25.5">
      <c r="A61" s="289"/>
      <c r="B61" s="266" t="s">
        <v>285</v>
      </c>
      <c r="C61" s="249">
        <f>0</f>
        <v>0</v>
      </c>
      <c r="D61" s="249">
        <f>0</f>
        <v>0</v>
      </c>
      <c r="E61" s="249">
        <f>0</f>
        <v>0</v>
      </c>
      <c r="F61" s="249">
        <f>0</f>
        <v>0</v>
      </c>
      <c r="G61" s="249">
        <f>0</f>
        <v>0</v>
      </c>
      <c r="H61" s="249">
        <f>0</f>
        <v>0</v>
      </c>
      <c r="I61" s="249">
        <f>0</f>
        <v>0</v>
      </c>
      <c r="J61" s="249">
        <f>0</f>
        <v>0</v>
      </c>
      <c r="K61" s="249">
        <f>0</f>
        <v>0</v>
      </c>
      <c r="L61" s="249">
        <f>0</f>
        <v>0</v>
      </c>
      <c r="M61" s="249">
        <f>0</f>
        <v>0</v>
      </c>
      <c r="N61" s="249">
        <f>0</f>
        <v>0</v>
      </c>
      <c r="O61" s="249">
        <f>0</f>
        <v>0</v>
      </c>
      <c r="P61" s="249">
        <f>0</f>
        <v>0</v>
      </c>
      <c r="Q61" s="249">
        <f>0</f>
        <v>0</v>
      </c>
      <c r="R61" s="249">
        <f>0</f>
        <v>0</v>
      </c>
      <c r="S61" s="249">
        <f>0</f>
        <v>0</v>
      </c>
      <c r="T61" s="249">
        <f>0</f>
        <v>0</v>
      </c>
      <c r="U61" s="249">
        <f>0</f>
        <v>0</v>
      </c>
      <c r="V61" s="249">
        <f>0</f>
        <v>0</v>
      </c>
      <c r="W61" s="249">
        <f>0</f>
        <v>0</v>
      </c>
      <c r="X61" s="249">
        <f>0</f>
        <v>0</v>
      </c>
      <c r="Y61" s="249">
        <f>0</f>
        <v>0</v>
      </c>
      <c r="Z61" s="249">
        <f>0</f>
        <v>0</v>
      </c>
      <c r="AA61" s="249">
        <f>0</f>
        <v>0</v>
      </c>
      <c r="AB61" s="249">
        <f>0</f>
        <v>0</v>
      </c>
      <c r="AC61" s="249">
        <f>0</f>
        <v>0</v>
      </c>
      <c r="AD61" s="249">
        <f>0</f>
        <v>0</v>
      </c>
      <c r="AE61" s="249">
        <f>0</f>
        <v>0</v>
      </c>
      <c r="AF61" s="249">
        <f>0</f>
        <v>0</v>
      </c>
      <c r="AG61" s="249">
        <f>0</f>
        <v>0</v>
      </c>
    </row>
    <row r="62" spans="1:33" ht="51">
      <c r="A62" s="287"/>
      <c r="B62" s="263" t="s">
        <v>286</v>
      </c>
      <c r="C62" s="254">
        <f>0</f>
        <v>0</v>
      </c>
      <c r="D62" s="254">
        <f>0</f>
        <v>0</v>
      </c>
      <c r="E62" s="254">
        <f>0</f>
        <v>0</v>
      </c>
      <c r="F62" s="254">
        <f>0</f>
        <v>0</v>
      </c>
      <c r="G62" s="254">
        <f>0</f>
        <v>0</v>
      </c>
      <c r="H62" s="254">
        <f>0</f>
        <v>0</v>
      </c>
      <c r="I62" s="254">
        <f>0</f>
        <v>0</v>
      </c>
      <c r="J62" s="254">
        <f>0</f>
        <v>0</v>
      </c>
      <c r="K62" s="254">
        <f>0</f>
        <v>0</v>
      </c>
      <c r="L62" s="254">
        <f>0</f>
        <v>0</v>
      </c>
      <c r="M62" s="254">
        <f>0</f>
        <v>0</v>
      </c>
      <c r="N62" s="254">
        <f>0</f>
        <v>0</v>
      </c>
      <c r="O62" s="254">
        <f>0</f>
        <v>0</v>
      </c>
      <c r="P62" s="254">
        <f>0</f>
        <v>0</v>
      </c>
      <c r="Q62" s="254">
        <f>0</f>
        <v>0</v>
      </c>
      <c r="R62" s="254">
        <f>0</f>
        <v>0</v>
      </c>
      <c r="S62" s="254">
        <f>0</f>
        <v>0</v>
      </c>
      <c r="T62" s="254">
        <f>0</f>
        <v>0</v>
      </c>
      <c r="U62" s="254">
        <f>0</f>
        <v>0</v>
      </c>
      <c r="V62" s="254">
        <f>0</f>
        <v>0</v>
      </c>
      <c r="W62" s="254">
        <f>0</f>
        <v>0</v>
      </c>
      <c r="X62" s="254">
        <f>0</f>
        <v>0</v>
      </c>
      <c r="Y62" s="254">
        <f>0</f>
        <v>0</v>
      </c>
      <c r="Z62" s="254">
        <f>0</f>
        <v>0</v>
      </c>
      <c r="AA62" s="254">
        <f>0</f>
        <v>0</v>
      </c>
      <c r="AB62" s="254">
        <f>0</f>
        <v>0</v>
      </c>
      <c r="AC62" s="254">
        <f>0</f>
        <v>0</v>
      </c>
      <c r="AD62" s="254">
        <f>0</f>
        <v>0</v>
      </c>
      <c r="AE62" s="254">
        <f>0</f>
        <v>0</v>
      </c>
      <c r="AF62" s="254">
        <f>0</f>
        <v>0</v>
      </c>
      <c r="AG62" s="254">
        <f>0</f>
        <v>0</v>
      </c>
    </row>
    <row r="63" spans="1:33" ht="14.25">
      <c r="A63" s="290"/>
      <c r="B63" s="267" t="s">
        <v>69</v>
      </c>
      <c r="C63" s="268">
        <f>0.0904</f>
        <v>0.0904</v>
      </c>
      <c r="D63" s="268">
        <f>0.034</f>
        <v>0.034</v>
      </c>
      <c r="E63" s="268">
        <f>0</f>
        <v>0</v>
      </c>
      <c r="F63" s="268">
        <f>0</f>
        <v>0</v>
      </c>
      <c r="G63" s="268">
        <f>0</f>
        <v>0</v>
      </c>
      <c r="H63" s="268">
        <f>0</f>
        <v>0</v>
      </c>
      <c r="I63" s="268">
        <f>0</f>
        <v>0</v>
      </c>
      <c r="J63" s="268">
        <f>0</f>
        <v>0</v>
      </c>
      <c r="K63" s="268">
        <f>0</f>
        <v>0</v>
      </c>
      <c r="L63" s="268">
        <f>0</f>
        <v>0</v>
      </c>
      <c r="M63" s="268">
        <f>0</f>
        <v>0</v>
      </c>
      <c r="N63" s="268">
        <f>0</f>
        <v>0</v>
      </c>
      <c r="O63" s="268">
        <f>0</f>
        <v>0</v>
      </c>
      <c r="P63" s="268">
        <f>0</f>
        <v>0</v>
      </c>
      <c r="Q63" s="268">
        <f>0</f>
        <v>0</v>
      </c>
      <c r="R63" s="268">
        <f>0</f>
        <v>0</v>
      </c>
      <c r="S63" s="268">
        <f>0</f>
        <v>0</v>
      </c>
      <c r="T63" s="268">
        <f>0</f>
        <v>0</v>
      </c>
      <c r="U63" s="268">
        <f>0</f>
        <v>0</v>
      </c>
      <c r="V63" s="268">
        <f>0</f>
        <v>0</v>
      </c>
      <c r="W63" s="268">
        <f>0</f>
        <v>0</v>
      </c>
      <c r="X63" s="268">
        <f>0</f>
        <v>0</v>
      </c>
      <c r="Y63" s="268">
        <f>0</f>
        <v>0</v>
      </c>
      <c r="Z63" s="268">
        <f>0</f>
        <v>0</v>
      </c>
      <c r="AA63" s="268">
        <f>0</f>
        <v>0</v>
      </c>
      <c r="AB63" s="268">
        <f>0</f>
        <v>0</v>
      </c>
      <c r="AC63" s="268">
        <f>0</f>
        <v>0</v>
      </c>
      <c r="AD63" s="268">
        <f>0</f>
        <v>0</v>
      </c>
      <c r="AE63" s="268">
        <f>0</f>
        <v>0</v>
      </c>
      <c r="AF63" s="268">
        <f>0</f>
        <v>0</v>
      </c>
      <c r="AG63" s="268">
        <f>0</f>
        <v>0</v>
      </c>
    </row>
    <row r="64" spans="1:33" ht="25.5">
      <c r="A64" s="289"/>
      <c r="B64" s="269" t="s">
        <v>71</v>
      </c>
      <c r="C64" s="270">
        <f>0.0904</f>
        <v>0.0904</v>
      </c>
      <c r="D64" s="270">
        <f>0.034</f>
        <v>0.034</v>
      </c>
      <c r="E64" s="270">
        <f>0</f>
        <v>0</v>
      </c>
      <c r="F64" s="270">
        <f>0</f>
        <v>0</v>
      </c>
      <c r="G64" s="270">
        <f>0</f>
        <v>0</v>
      </c>
      <c r="H64" s="270">
        <f>0</f>
        <v>0</v>
      </c>
      <c r="I64" s="270">
        <f>0</f>
        <v>0</v>
      </c>
      <c r="J64" s="270">
        <f>0</f>
        <v>0</v>
      </c>
      <c r="K64" s="270">
        <f>0</f>
        <v>0</v>
      </c>
      <c r="L64" s="270">
        <f>0</f>
        <v>0</v>
      </c>
      <c r="M64" s="270">
        <f>0</f>
        <v>0</v>
      </c>
      <c r="N64" s="270">
        <f>0</f>
        <v>0</v>
      </c>
      <c r="O64" s="270">
        <f>0</f>
        <v>0</v>
      </c>
      <c r="P64" s="270">
        <f>0</f>
        <v>0</v>
      </c>
      <c r="Q64" s="270">
        <f>0</f>
        <v>0</v>
      </c>
      <c r="R64" s="270">
        <f>0</f>
        <v>0</v>
      </c>
      <c r="S64" s="270">
        <f>0</f>
        <v>0</v>
      </c>
      <c r="T64" s="270">
        <f>0</f>
        <v>0</v>
      </c>
      <c r="U64" s="270">
        <f>0</f>
        <v>0</v>
      </c>
      <c r="V64" s="270">
        <f>0</f>
        <v>0</v>
      </c>
      <c r="W64" s="270">
        <f>0</f>
        <v>0</v>
      </c>
      <c r="X64" s="270">
        <f>0</f>
        <v>0</v>
      </c>
      <c r="Y64" s="270">
        <f>0</f>
        <v>0</v>
      </c>
      <c r="Z64" s="270">
        <f>0</f>
        <v>0</v>
      </c>
      <c r="AA64" s="270">
        <f>0</f>
        <v>0</v>
      </c>
      <c r="AB64" s="270">
        <f>0</f>
        <v>0</v>
      </c>
      <c r="AC64" s="270">
        <f>0</f>
        <v>0</v>
      </c>
      <c r="AD64" s="270">
        <f>0</f>
        <v>0</v>
      </c>
      <c r="AE64" s="270">
        <f>0</f>
        <v>0</v>
      </c>
      <c r="AF64" s="270">
        <f>0</f>
        <v>0</v>
      </c>
      <c r="AG64" s="270">
        <f>0</f>
        <v>0</v>
      </c>
    </row>
    <row r="65" spans="1:33" ht="25.5">
      <c r="A65" s="289"/>
      <c r="B65" s="271" t="s">
        <v>72</v>
      </c>
      <c r="C65" s="270">
        <f>0.0599</f>
        <v>0.0599</v>
      </c>
      <c r="D65" s="270">
        <f>0.059</f>
        <v>0.059</v>
      </c>
      <c r="E65" s="270">
        <f>0.0375</f>
        <v>0.0375</v>
      </c>
      <c r="F65" s="270">
        <f>0</f>
        <v>0</v>
      </c>
      <c r="G65" s="270">
        <f>0</f>
        <v>0</v>
      </c>
      <c r="H65" s="270">
        <f>0</f>
        <v>0</v>
      </c>
      <c r="I65" s="270">
        <f>0</f>
        <v>0</v>
      </c>
      <c r="J65" s="270">
        <f>0</f>
        <v>0</v>
      </c>
      <c r="K65" s="270">
        <f>0</f>
        <v>0</v>
      </c>
      <c r="L65" s="270">
        <f>0</f>
        <v>0</v>
      </c>
      <c r="M65" s="270">
        <f>0</f>
        <v>0</v>
      </c>
      <c r="N65" s="270">
        <f>0</f>
        <v>0</v>
      </c>
      <c r="O65" s="270">
        <f>0</f>
        <v>0</v>
      </c>
      <c r="P65" s="270">
        <f>0</f>
        <v>0</v>
      </c>
      <c r="Q65" s="270">
        <f>0</f>
        <v>0</v>
      </c>
      <c r="R65" s="270">
        <f>0</f>
        <v>0</v>
      </c>
      <c r="S65" s="270">
        <f>0</f>
        <v>0</v>
      </c>
      <c r="T65" s="270">
        <f>0</f>
        <v>0</v>
      </c>
      <c r="U65" s="270">
        <f>0</f>
        <v>0</v>
      </c>
      <c r="V65" s="270">
        <f>0</f>
        <v>0</v>
      </c>
      <c r="W65" s="270">
        <f>0</f>
        <v>0</v>
      </c>
      <c r="X65" s="270">
        <f>0</f>
        <v>0</v>
      </c>
      <c r="Y65" s="270">
        <f>0</f>
        <v>0</v>
      </c>
      <c r="Z65" s="270">
        <f>0</f>
        <v>0</v>
      </c>
      <c r="AA65" s="270">
        <f>0</f>
        <v>0</v>
      </c>
      <c r="AB65" s="270">
        <f>0</f>
        <v>0</v>
      </c>
      <c r="AC65" s="270">
        <f>0</f>
        <v>0</v>
      </c>
      <c r="AD65" s="270">
        <f>0</f>
        <v>0</v>
      </c>
      <c r="AE65" s="270">
        <f>0</f>
        <v>0</v>
      </c>
      <c r="AF65" s="270">
        <f>0</f>
        <v>0</v>
      </c>
      <c r="AG65" s="270">
        <f>0</f>
        <v>0</v>
      </c>
    </row>
    <row r="66" spans="1:33" ht="25.5">
      <c r="A66" s="287"/>
      <c r="B66" s="272" t="s">
        <v>74</v>
      </c>
      <c r="C66" s="273">
        <f>0.0599</f>
        <v>0.0599</v>
      </c>
      <c r="D66" s="273">
        <f>0.059</f>
        <v>0.059</v>
      </c>
      <c r="E66" s="273">
        <f>0.0375</f>
        <v>0.0375</v>
      </c>
      <c r="F66" s="273">
        <f>0</f>
        <v>0</v>
      </c>
      <c r="G66" s="273">
        <f>0</f>
        <v>0</v>
      </c>
      <c r="H66" s="273">
        <f>0</f>
        <v>0</v>
      </c>
      <c r="I66" s="273">
        <f>0</f>
        <v>0</v>
      </c>
      <c r="J66" s="273">
        <f>0</f>
        <v>0</v>
      </c>
      <c r="K66" s="273">
        <f>0</f>
        <v>0</v>
      </c>
      <c r="L66" s="273">
        <f>0</f>
        <v>0</v>
      </c>
      <c r="M66" s="273">
        <f>0</f>
        <v>0</v>
      </c>
      <c r="N66" s="273">
        <f>0</f>
        <v>0</v>
      </c>
      <c r="O66" s="273">
        <f>0</f>
        <v>0</v>
      </c>
      <c r="P66" s="273">
        <f>0</f>
        <v>0</v>
      </c>
      <c r="Q66" s="273">
        <f>0</f>
        <v>0</v>
      </c>
      <c r="R66" s="273">
        <f>0</f>
        <v>0</v>
      </c>
      <c r="S66" s="273">
        <f>0</f>
        <v>0</v>
      </c>
      <c r="T66" s="273">
        <f>0</f>
        <v>0</v>
      </c>
      <c r="U66" s="273">
        <f>0</f>
        <v>0</v>
      </c>
      <c r="V66" s="273">
        <f>0</f>
        <v>0</v>
      </c>
      <c r="W66" s="273">
        <f>0</f>
        <v>0</v>
      </c>
      <c r="X66" s="273">
        <f>0</f>
        <v>0</v>
      </c>
      <c r="Y66" s="273">
        <f>0</f>
        <v>0</v>
      </c>
      <c r="Z66" s="273">
        <f>0</f>
        <v>0</v>
      </c>
      <c r="AA66" s="273">
        <f>0</f>
        <v>0</v>
      </c>
      <c r="AB66" s="273">
        <f>0</f>
        <v>0</v>
      </c>
      <c r="AC66" s="273">
        <f>0</f>
        <v>0</v>
      </c>
      <c r="AD66" s="273">
        <f>0</f>
        <v>0</v>
      </c>
      <c r="AE66" s="273">
        <f>0</f>
        <v>0</v>
      </c>
      <c r="AF66" s="273">
        <f>0</f>
        <v>0</v>
      </c>
      <c r="AG66" s="273">
        <f>0</f>
        <v>0</v>
      </c>
    </row>
    <row r="67" spans="1:33" ht="14.25">
      <c r="A67" s="290"/>
      <c r="B67" s="267" t="s">
        <v>130</v>
      </c>
      <c r="C67" s="268">
        <f>0.0887</f>
        <v>0.0887</v>
      </c>
      <c r="D67" s="268">
        <f>0.0877</f>
        <v>0.0877</v>
      </c>
      <c r="E67" s="268">
        <f>0.0785</f>
        <v>0.0785</v>
      </c>
      <c r="F67" s="268">
        <f>0.068</f>
        <v>0.068</v>
      </c>
      <c r="G67" s="268">
        <f>0.0511</f>
        <v>0.0511</v>
      </c>
      <c r="H67" s="268">
        <f>0</f>
        <v>0</v>
      </c>
      <c r="I67" s="268">
        <f>0</f>
        <v>0</v>
      </c>
      <c r="J67" s="268">
        <f>0</f>
        <v>0</v>
      </c>
      <c r="K67" s="268">
        <f>0</f>
        <v>0</v>
      </c>
      <c r="L67" s="268">
        <f>0</f>
        <v>0</v>
      </c>
      <c r="M67" s="268">
        <f>0</f>
        <v>0</v>
      </c>
      <c r="N67" s="268">
        <f>0</f>
        <v>0</v>
      </c>
      <c r="O67" s="268">
        <f>0</f>
        <v>0</v>
      </c>
      <c r="P67" s="268">
        <f>0</f>
        <v>0</v>
      </c>
      <c r="Q67" s="268">
        <f>0</f>
        <v>0</v>
      </c>
      <c r="R67" s="268">
        <f>0</f>
        <v>0</v>
      </c>
      <c r="S67" s="268">
        <f>0</f>
        <v>0</v>
      </c>
      <c r="T67" s="268">
        <f>0</f>
        <v>0</v>
      </c>
      <c r="U67" s="268">
        <f>0</f>
        <v>0</v>
      </c>
      <c r="V67" s="268">
        <f>0</f>
        <v>0</v>
      </c>
      <c r="W67" s="268">
        <f>0</f>
        <v>0</v>
      </c>
      <c r="X67" s="268">
        <f>0</f>
        <v>0</v>
      </c>
      <c r="Y67" s="268">
        <f>0</f>
        <v>0</v>
      </c>
      <c r="Z67" s="268">
        <f>0</f>
        <v>0</v>
      </c>
      <c r="AA67" s="268">
        <f>0</f>
        <v>0</v>
      </c>
      <c r="AB67" s="268">
        <f>0</f>
        <v>0</v>
      </c>
      <c r="AC67" s="268">
        <f>0</f>
        <v>0</v>
      </c>
      <c r="AD67" s="268">
        <f>0</f>
        <v>0</v>
      </c>
      <c r="AE67" s="268">
        <f>0</f>
        <v>0</v>
      </c>
      <c r="AF67" s="268">
        <f>0</f>
        <v>0</v>
      </c>
      <c r="AG67" s="268">
        <f>0</f>
        <v>0</v>
      </c>
    </row>
    <row r="68" spans="1:33" ht="14.25">
      <c r="A68" s="289"/>
      <c r="B68" s="269" t="s">
        <v>52</v>
      </c>
      <c r="C68" s="270">
        <f>0.1699</f>
        <v>0.1699</v>
      </c>
      <c r="D68" s="270">
        <f>0.1309</f>
        <v>0.1309</v>
      </c>
      <c r="E68" s="270">
        <f>0.0908</f>
        <v>0.0908</v>
      </c>
      <c r="F68" s="270">
        <f>0.085</f>
        <v>0.085</v>
      </c>
      <c r="G68" s="270">
        <f>0.0781</f>
        <v>0.0781</v>
      </c>
      <c r="H68" s="270">
        <f>0</f>
        <v>0</v>
      </c>
      <c r="I68" s="270">
        <f>0</f>
        <v>0</v>
      </c>
      <c r="J68" s="270">
        <f>0</f>
        <v>0</v>
      </c>
      <c r="K68" s="270">
        <f>0</f>
        <v>0</v>
      </c>
      <c r="L68" s="270">
        <f>0</f>
        <v>0</v>
      </c>
      <c r="M68" s="270">
        <f>0</f>
        <v>0</v>
      </c>
      <c r="N68" s="270">
        <f>0</f>
        <v>0</v>
      </c>
      <c r="O68" s="270">
        <f>0</f>
        <v>0</v>
      </c>
      <c r="P68" s="270">
        <f>0</f>
        <v>0</v>
      </c>
      <c r="Q68" s="270">
        <f>0</f>
        <v>0</v>
      </c>
      <c r="R68" s="270">
        <f>0</f>
        <v>0</v>
      </c>
      <c r="S68" s="270">
        <f>0</f>
        <v>0</v>
      </c>
      <c r="T68" s="270">
        <f>0</f>
        <v>0</v>
      </c>
      <c r="U68" s="270">
        <f>0</f>
        <v>0</v>
      </c>
      <c r="V68" s="270">
        <f>0</f>
        <v>0</v>
      </c>
      <c r="W68" s="270">
        <f>0</f>
        <v>0</v>
      </c>
      <c r="X68" s="270">
        <f>0</f>
        <v>0</v>
      </c>
      <c r="Y68" s="270">
        <f>0</f>
        <v>0</v>
      </c>
      <c r="Z68" s="270">
        <f>0</f>
        <v>0</v>
      </c>
      <c r="AA68" s="270">
        <f>0</f>
        <v>0</v>
      </c>
      <c r="AB68" s="270">
        <f>0</f>
        <v>0</v>
      </c>
      <c r="AC68" s="270">
        <f>0</f>
        <v>0</v>
      </c>
      <c r="AD68" s="270">
        <f>0</f>
        <v>0</v>
      </c>
      <c r="AE68" s="270">
        <f>0</f>
        <v>0</v>
      </c>
      <c r="AF68" s="270">
        <f>0</f>
        <v>0</v>
      </c>
      <c r="AG68" s="270">
        <f>0</f>
        <v>0</v>
      </c>
    </row>
    <row r="69" spans="1:33" ht="25.5">
      <c r="A69" s="289"/>
      <c r="B69" s="269" t="s">
        <v>287</v>
      </c>
      <c r="C69" s="270">
        <f>0.1706</f>
        <v>0.1706</v>
      </c>
      <c r="D69" s="270">
        <f>0.1316</f>
        <v>0.1316</v>
      </c>
      <c r="E69" s="270">
        <f>0.0915</f>
        <v>0.0915</v>
      </c>
      <c r="F69" s="270">
        <f>0.085</f>
        <v>0.085</v>
      </c>
      <c r="G69" s="270">
        <f>0.0781</f>
        <v>0.0781</v>
      </c>
      <c r="H69" s="270">
        <f>0</f>
        <v>0</v>
      </c>
      <c r="I69" s="270">
        <f>0</f>
        <v>0</v>
      </c>
      <c r="J69" s="270">
        <f>0</f>
        <v>0</v>
      </c>
      <c r="K69" s="270">
        <f>0</f>
        <v>0</v>
      </c>
      <c r="L69" s="270">
        <f>0</f>
        <v>0</v>
      </c>
      <c r="M69" s="270">
        <f>0</f>
        <v>0</v>
      </c>
      <c r="N69" s="270">
        <f>0</f>
        <v>0</v>
      </c>
      <c r="O69" s="270">
        <f>0</f>
        <v>0</v>
      </c>
      <c r="P69" s="270">
        <f>0</f>
        <v>0</v>
      </c>
      <c r="Q69" s="270">
        <f>0</f>
        <v>0</v>
      </c>
      <c r="R69" s="270">
        <f>0</f>
        <v>0</v>
      </c>
      <c r="S69" s="270">
        <f>0</f>
        <v>0</v>
      </c>
      <c r="T69" s="270">
        <f>0</f>
        <v>0</v>
      </c>
      <c r="U69" s="270">
        <f>0</f>
        <v>0</v>
      </c>
      <c r="V69" s="270">
        <f>0</f>
        <v>0</v>
      </c>
      <c r="W69" s="270">
        <f>0</f>
        <v>0</v>
      </c>
      <c r="X69" s="270">
        <f>0</f>
        <v>0</v>
      </c>
      <c r="Y69" s="270">
        <f>0</f>
        <v>0</v>
      </c>
      <c r="Z69" s="270">
        <f>0</f>
        <v>0</v>
      </c>
      <c r="AA69" s="270">
        <f>0</f>
        <v>0</v>
      </c>
      <c r="AB69" s="270">
        <f>0</f>
        <v>0</v>
      </c>
      <c r="AC69" s="270">
        <f>0</f>
        <v>0</v>
      </c>
      <c r="AD69" s="270">
        <f>0</f>
        <v>0</v>
      </c>
      <c r="AE69" s="270">
        <f>0</f>
        <v>0</v>
      </c>
      <c r="AF69" s="270">
        <f>0</f>
        <v>0</v>
      </c>
      <c r="AG69" s="270">
        <f>0</f>
        <v>0</v>
      </c>
    </row>
    <row r="70" spans="1:33" ht="25.5">
      <c r="A70" s="289"/>
      <c r="B70" s="269" t="s">
        <v>288</v>
      </c>
      <c r="C70" s="270">
        <f>0.0599</f>
        <v>0.0599</v>
      </c>
      <c r="D70" s="270">
        <f>0.059</f>
        <v>0.059</v>
      </c>
      <c r="E70" s="270">
        <f>0.0375</f>
        <v>0.0375</v>
      </c>
      <c r="F70" s="270">
        <f>0</f>
        <v>0</v>
      </c>
      <c r="G70" s="270">
        <f>0</f>
        <v>0</v>
      </c>
      <c r="H70" s="270">
        <f>0</f>
        <v>0</v>
      </c>
      <c r="I70" s="270">
        <f>0</f>
        <v>0</v>
      </c>
      <c r="J70" s="270">
        <f>0</f>
        <v>0</v>
      </c>
      <c r="K70" s="270">
        <f>0</f>
        <v>0</v>
      </c>
      <c r="L70" s="270">
        <f>0</f>
        <v>0</v>
      </c>
      <c r="M70" s="270">
        <f>0</f>
        <v>0</v>
      </c>
      <c r="N70" s="270">
        <f>0</f>
        <v>0</v>
      </c>
      <c r="O70" s="270">
        <f>0</f>
        <v>0</v>
      </c>
      <c r="P70" s="270">
        <f>0</f>
        <v>0</v>
      </c>
      <c r="Q70" s="270">
        <f>0</f>
        <v>0</v>
      </c>
      <c r="R70" s="270">
        <f>0</f>
        <v>0</v>
      </c>
      <c r="S70" s="270">
        <f>0</f>
        <v>0</v>
      </c>
      <c r="T70" s="270">
        <f>0</f>
        <v>0</v>
      </c>
      <c r="U70" s="270">
        <f>0</f>
        <v>0</v>
      </c>
      <c r="V70" s="270">
        <f>0</f>
        <v>0</v>
      </c>
      <c r="W70" s="270">
        <f>0</f>
        <v>0</v>
      </c>
      <c r="X70" s="270">
        <f>0</f>
        <v>0</v>
      </c>
      <c r="Y70" s="270">
        <f>0</f>
        <v>0</v>
      </c>
      <c r="Z70" s="270">
        <f>0</f>
        <v>0</v>
      </c>
      <c r="AA70" s="270">
        <f>0</f>
        <v>0</v>
      </c>
      <c r="AB70" s="270">
        <f>0</f>
        <v>0</v>
      </c>
      <c r="AC70" s="270">
        <f>0</f>
        <v>0</v>
      </c>
      <c r="AD70" s="270">
        <f>0</f>
        <v>0</v>
      </c>
      <c r="AE70" s="270">
        <f>0</f>
        <v>0</v>
      </c>
      <c r="AF70" s="270">
        <f>0</f>
        <v>0</v>
      </c>
      <c r="AG70" s="270">
        <f>0</f>
        <v>0</v>
      </c>
    </row>
    <row r="71" spans="1:33" ht="25.5">
      <c r="A71" s="291"/>
      <c r="B71" s="274" t="s">
        <v>289</v>
      </c>
      <c r="C71" s="275" t="str">
        <f>+IF(C70&lt;=C68,"Spełnia","Nie spełnia")</f>
        <v>Spełnia</v>
      </c>
      <c r="D71" s="275" t="str">
        <f aca="true" t="shared" si="2" ref="D71:AG71">+IF(D70&lt;=D68,"Spełnia","Nie spełnia")</f>
        <v>Spełnia</v>
      </c>
      <c r="E71" s="275" t="str">
        <f t="shared" si="2"/>
        <v>Spełnia</v>
      </c>
      <c r="F71" s="275" t="str">
        <f t="shared" si="2"/>
        <v>Spełnia</v>
      </c>
      <c r="G71" s="275" t="str">
        <f t="shared" si="2"/>
        <v>Spełnia</v>
      </c>
      <c r="H71" s="275" t="str">
        <f t="shared" si="2"/>
        <v>Spełnia</v>
      </c>
      <c r="I71" s="275" t="str">
        <f t="shared" si="2"/>
        <v>Spełnia</v>
      </c>
      <c r="J71" s="275" t="str">
        <f t="shared" si="2"/>
        <v>Spełnia</v>
      </c>
      <c r="K71" s="275" t="str">
        <f t="shared" si="2"/>
        <v>Spełnia</v>
      </c>
      <c r="L71" s="275" t="str">
        <f t="shared" si="2"/>
        <v>Spełnia</v>
      </c>
      <c r="M71" s="275" t="str">
        <f t="shared" si="2"/>
        <v>Spełnia</v>
      </c>
      <c r="N71" s="275" t="str">
        <f t="shared" si="2"/>
        <v>Spełnia</v>
      </c>
      <c r="O71" s="275" t="str">
        <f t="shared" si="2"/>
        <v>Spełnia</v>
      </c>
      <c r="P71" s="275" t="str">
        <f t="shared" si="2"/>
        <v>Spełnia</v>
      </c>
      <c r="Q71" s="275" t="str">
        <f t="shared" si="2"/>
        <v>Spełnia</v>
      </c>
      <c r="R71" s="275" t="str">
        <f t="shared" si="2"/>
        <v>Spełnia</v>
      </c>
      <c r="S71" s="275" t="str">
        <f t="shared" si="2"/>
        <v>Spełnia</v>
      </c>
      <c r="T71" s="275" t="str">
        <f t="shared" si="2"/>
        <v>Spełnia</v>
      </c>
      <c r="U71" s="275" t="str">
        <f t="shared" si="2"/>
        <v>Spełnia</v>
      </c>
      <c r="V71" s="275" t="str">
        <f t="shared" si="2"/>
        <v>Spełnia</v>
      </c>
      <c r="W71" s="275" t="str">
        <f t="shared" si="2"/>
        <v>Spełnia</v>
      </c>
      <c r="X71" s="275" t="str">
        <f t="shared" si="2"/>
        <v>Spełnia</v>
      </c>
      <c r="Y71" s="275" t="str">
        <f t="shared" si="2"/>
        <v>Spełnia</v>
      </c>
      <c r="Z71" s="275" t="str">
        <f t="shared" si="2"/>
        <v>Spełnia</v>
      </c>
      <c r="AA71" s="275" t="str">
        <f t="shared" si="2"/>
        <v>Spełnia</v>
      </c>
      <c r="AB71" s="275" t="str">
        <f t="shared" si="2"/>
        <v>Spełnia</v>
      </c>
      <c r="AC71" s="275" t="str">
        <f t="shared" si="2"/>
        <v>Spełnia</v>
      </c>
      <c r="AD71" s="275" t="str">
        <f t="shared" si="2"/>
        <v>Spełnia</v>
      </c>
      <c r="AE71" s="275" t="str">
        <f t="shared" si="2"/>
        <v>Spełnia</v>
      </c>
      <c r="AF71" s="275" t="str">
        <f t="shared" si="2"/>
        <v>Spełnia</v>
      </c>
      <c r="AG71" s="275" t="str">
        <f t="shared" si="2"/>
        <v>Spełnia</v>
      </c>
    </row>
    <row r="72" spans="1:33" ht="25.5">
      <c r="A72" s="291"/>
      <c r="B72" s="274" t="s">
        <v>290</v>
      </c>
      <c r="C72" s="275" t="str">
        <f>+IF(C70&lt;=C69,"Spełnia","Nie spełnia")</f>
        <v>Spełnia</v>
      </c>
      <c r="D72" s="275" t="str">
        <f aca="true" t="shared" si="3" ref="D72:AG72">+IF(D70&lt;=D69,"Spełnia","Nie spełnia")</f>
        <v>Spełnia</v>
      </c>
      <c r="E72" s="275" t="str">
        <f t="shared" si="3"/>
        <v>Spełnia</v>
      </c>
      <c r="F72" s="275" t="str">
        <f t="shared" si="3"/>
        <v>Spełnia</v>
      </c>
      <c r="G72" s="275" t="str">
        <f t="shared" si="3"/>
        <v>Spełnia</v>
      </c>
      <c r="H72" s="275" t="str">
        <f t="shared" si="3"/>
        <v>Spełnia</v>
      </c>
      <c r="I72" s="275" t="str">
        <f t="shared" si="3"/>
        <v>Spełnia</v>
      </c>
      <c r="J72" s="275" t="str">
        <f t="shared" si="3"/>
        <v>Spełnia</v>
      </c>
      <c r="K72" s="275" t="str">
        <f t="shared" si="3"/>
        <v>Spełnia</v>
      </c>
      <c r="L72" s="275" t="str">
        <f t="shared" si="3"/>
        <v>Spełnia</v>
      </c>
      <c r="M72" s="275" t="str">
        <f t="shared" si="3"/>
        <v>Spełnia</v>
      </c>
      <c r="N72" s="275" t="str">
        <f t="shared" si="3"/>
        <v>Spełnia</v>
      </c>
      <c r="O72" s="275" t="str">
        <f t="shared" si="3"/>
        <v>Spełnia</v>
      </c>
      <c r="P72" s="275" t="str">
        <f t="shared" si="3"/>
        <v>Spełnia</v>
      </c>
      <c r="Q72" s="275" t="str">
        <f t="shared" si="3"/>
        <v>Spełnia</v>
      </c>
      <c r="R72" s="275" t="str">
        <f t="shared" si="3"/>
        <v>Spełnia</v>
      </c>
      <c r="S72" s="275" t="str">
        <f t="shared" si="3"/>
        <v>Spełnia</v>
      </c>
      <c r="T72" s="275" t="str">
        <f t="shared" si="3"/>
        <v>Spełnia</v>
      </c>
      <c r="U72" s="275" t="str">
        <f t="shared" si="3"/>
        <v>Spełnia</v>
      </c>
      <c r="V72" s="275" t="str">
        <f t="shared" si="3"/>
        <v>Spełnia</v>
      </c>
      <c r="W72" s="275" t="str">
        <f t="shared" si="3"/>
        <v>Spełnia</v>
      </c>
      <c r="X72" s="275" t="str">
        <f t="shared" si="3"/>
        <v>Spełnia</v>
      </c>
      <c r="Y72" s="275" t="str">
        <f t="shared" si="3"/>
        <v>Spełnia</v>
      </c>
      <c r="Z72" s="275" t="str">
        <f t="shared" si="3"/>
        <v>Spełnia</v>
      </c>
      <c r="AA72" s="275" t="str">
        <f t="shared" si="3"/>
        <v>Spełnia</v>
      </c>
      <c r="AB72" s="275" t="str">
        <f t="shared" si="3"/>
        <v>Spełnia</v>
      </c>
      <c r="AC72" s="275" t="str">
        <f t="shared" si="3"/>
        <v>Spełnia</v>
      </c>
      <c r="AD72" s="275" t="str">
        <f t="shared" si="3"/>
        <v>Spełnia</v>
      </c>
      <c r="AE72" s="275" t="str">
        <f t="shared" si="3"/>
        <v>Spełnia</v>
      </c>
      <c r="AF72" s="275" t="str">
        <f t="shared" si="3"/>
        <v>Spełnia</v>
      </c>
      <c r="AG72" s="275" t="str">
        <f t="shared" si="3"/>
        <v>Spełnia</v>
      </c>
    </row>
    <row r="73" spans="1:33" ht="25.5">
      <c r="A73" s="78"/>
      <c r="B73" s="79" t="s">
        <v>291</v>
      </c>
      <c r="C73" s="270">
        <f>0.0599</f>
        <v>0.0599</v>
      </c>
      <c r="D73" s="270">
        <f>0.059</f>
        <v>0.059</v>
      </c>
      <c r="E73" s="270">
        <f>0.0375</f>
        <v>0.0375</v>
      </c>
      <c r="F73" s="270">
        <f>0</f>
        <v>0</v>
      </c>
      <c r="G73" s="270">
        <f>0</f>
        <v>0</v>
      </c>
      <c r="H73" s="270">
        <f>0</f>
        <v>0</v>
      </c>
      <c r="I73" s="270">
        <f>0</f>
        <v>0</v>
      </c>
      <c r="J73" s="270">
        <f>0</f>
        <v>0</v>
      </c>
      <c r="K73" s="270">
        <f>0</f>
        <v>0</v>
      </c>
      <c r="L73" s="270">
        <f>0</f>
        <v>0</v>
      </c>
      <c r="M73" s="270">
        <f>0</f>
        <v>0</v>
      </c>
      <c r="N73" s="270">
        <f>0</f>
        <v>0</v>
      </c>
      <c r="O73" s="270">
        <f>0</f>
        <v>0</v>
      </c>
      <c r="P73" s="270">
        <f>0</f>
        <v>0</v>
      </c>
      <c r="Q73" s="270">
        <f>0</f>
        <v>0</v>
      </c>
      <c r="R73" s="270">
        <f>0</f>
        <v>0</v>
      </c>
      <c r="S73" s="270">
        <f>0</f>
        <v>0</v>
      </c>
      <c r="T73" s="270">
        <f>0</f>
        <v>0</v>
      </c>
      <c r="U73" s="270">
        <f>0</f>
        <v>0</v>
      </c>
      <c r="V73" s="270">
        <f>0</f>
        <v>0</v>
      </c>
      <c r="W73" s="270">
        <f>0</f>
        <v>0</v>
      </c>
      <c r="X73" s="270">
        <f>0</f>
        <v>0</v>
      </c>
      <c r="Y73" s="270">
        <f>0</f>
        <v>0</v>
      </c>
      <c r="Z73" s="270">
        <f>0</f>
        <v>0</v>
      </c>
      <c r="AA73" s="270">
        <f>0</f>
        <v>0</v>
      </c>
      <c r="AB73" s="270">
        <f>0</f>
        <v>0</v>
      </c>
      <c r="AC73" s="270">
        <f>0</f>
        <v>0</v>
      </c>
      <c r="AD73" s="270">
        <f>0</f>
        <v>0</v>
      </c>
      <c r="AE73" s="270">
        <f>0</f>
        <v>0</v>
      </c>
      <c r="AF73" s="270">
        <f>0</f>
        <v>0</v>
      </c>
      <c r="AG73" s="270">
        <f>0</f>
        <v>0</v>
      </c>
    </row>
    <row r="74" spans="1:33" ht="25.5">
      <c r="A74" s="80"/>
      <c r="B74" s="211" t="s">
        <v>292</v>
      </c>
      <c r="C74" s="275" t="str">
        <f>+IF(C73&lt;=C68,"Spełnia","Nie spełnia")</f>
        <v>Spełnia</v>
      </c>
      <c r="D74" s="275" t="str">
        <f aca="true" t="shared" si="4" ref="D74:AG74">+IF(D73&lt;=D68,"Spełnia","Nie spełnia")</f>
        <v>Spełnia</v>
      </c>
      <c r="E74" s="275" t="str">
        <f t="shared" si="4"/>
        <v>Spełnia</v>
      </c>
      <c r="F74" s="275" t="str">
        <f t="shared" si="4"/>
        <v>Spełnia</v>
      </c>
      <c r="G74" s="275" t="str">
        <f t="shared" si="4"/>
        <v>Spełnia</v>
      </c>
      <c r="H74" s="275" t="str">
        <f t="shared" si="4"/>
        <v>Spełnia</v>
      </c>
      <c r="I74" s="275" t="str">
        <f t="shared" si="4"/>
        <v>Spełnia</v>
      </c>
      <c r="J74" s="275" t="str">
        <f t="shared" si="4"/>
        <v>Spełnia</v>
      </c>
      <c r="K74" s="275" t="str">
        <f t="shared" si="4"/>
        <v>Spełnia</v>
      </c>
      <c r="L74" s="275" t="str">
        <f t="shared" si="4"/>
        <v>Spełnia</v>
      </c>
      <c r="M74" s="275" t="str">
        <f t="shared" si="4"/>
        <v>Spełnia</v>
      </c>
      <c r="N74" s="275" t="str">
        <f t="shared" si="4"/>
        <v>Spełnia</v>
      </c>
      <c r="O74" s="275" t="str">
        <f t="shared" si="4"/>
        <v>Spełnia</v>
      </c>
      <c r="P74" s="275" t="str">
        <f t="shared" si="4"/>
        <v>Spełnia</v>
      </c>
      <c r="Q74" s="275" t="str">
        <f t="shared" si="4"/>
        <v>Spełnia</v>
      </c>
      <c r="R74" s="275" t="str">
        <f t="shared" si="4"/>
        <v>Spełnia</v>
      </c>
      <c r="S74" s="275" t="str">
        <f t="shared" si="4"/>
        <v>Spełnia</v>
      </c>
      <c r="T74" s="275" t="str">
        <f t="shared" si="4"/>
        <v>Spełnia</v>
      </c>
      <c r="U74" s="275" t="str">
        <f t="shared" si="4"/>
        <v>Spełnia</v>
      </c>
      <c r="V74" s="275" t="str">
        <f t="shared" si="4"/>
        <v>Spełnia</v>
      </c>
      <c r="W74" s="275" t="str">
        <f t="shared" si="4"/>
        <v>Spełnia</v>
      </c>
      <c r="X74" s="275" t="str">
        <f t="shared" si="4"/>
        <v>Spełnia</v>
      </c>
      <c r="Y74" s="275" t="str">
        <f t="shared" si="4"/>
        <v>Spełnia</v>
      </c>
      <c r="Z74" s="275" t="str">
        <f t="shared" si="4"/>
        <v>Spełnia</v>
      </c>
      <c r="AA74" s="275" t="str">
        <f t="shared" si="4"/>
        <v>Spełnia</v>
      </c>
      <c r="AB74" s="275" t="str">
        <f t="shared" si="4"/>
        <v>Spełnia</v>
      </c>
      <c r="AC74" s="275" t="str">
        <f t="shared" si="4"/>
        <v>Spełnia</v>
      </c>
      <c r="AD74" s="275" t="str">
        <f t="shared" si="4"/>
        <v>Spełnia</v>
      </c>
      <c r="AE74" s="275" t="str">
        <f t="shared" si="4"/>
        <v>Spełnia</v>
      </c>
      <c r="AF74" s="275" t="str">
        <f t="shared" si="4"/>
        <v>Spełnia</v>
      </c>
      <c r="AG74" s="275" t="str">
        <f t="shared" si="4"/>
        <v>Spełnia</v>
      </c>
    </row>
    <row r="75" spans="1:33" ht="25.5">
      <c r="A75" s="82"/>
      <c r="B75" s="83" t="s">
        <v>293</v>
      </c>
      <c r="C75" s="276" t="str">
        <f>+IF(C73&lt;=C69,"Spełnia","Nie spełnia")</f>
        <v>Spełnia</v>
      </c>
      <c r="D75" s="276" t="str">
        <f aca="true" t="shared" si="5" ref="D75:AG75">+IF(D73&lt;=D69,"Spełnia","Nie spełnia")</f>
        <v>Spełnia</v>
      </c>
      <c r="E75" s="276" t="str">
        <f t="shared" si="5"/>
        <v>Spełnia</v>
      </c>
      <c r="F75" s="276" t="str">
        <f t="shared" si="5"/>
        <v>Spełnia</v>
      </c>
      <c r="G75" s="276" t="str">
        <f t="shared" si="5"/>
        <v>Spełnia</v>
      </c>
      <c r="H75" s="276" t="str">
        <f t="shared" si="5"/>
        <v>Spełnia</v>
      </c>
      <c r="I75" s="276" t="str">
        <f t="shared" si="5"/>
        <v>Spełnia</v>
      </c>
      <c r="J75" s="276" t="str">
        <f t="shared" si="5"/>
        <v>Spełnia</v>
      </c>
      <c r="K75" s="276" t="str">
        <f t="shared" si="5"/>
        <v>Spełnia</v>
      </c>
      <c r="L75" s="276" t="str">
        <f t="shared" si="5"/>
        <v>Spełnia</v>
      </c>
      <c r="M75" s="276" t="str">
        <f t="shared" si="5"/>
        <v>Spełnia</v>
      </c>
      <c r="N75" s="276" t="str">
        <f t="shared" si="5"/>
        <v>Spełnia</v>
      </c>
      <c r="O75" s="276" t="str">
        <f t="shared" si="5"/>
        <v>Spełnia</v>
      </c>
      <c r="P75" s="276" t="str">
        <f t="shared" si="5"/>
        <v>Spełnia</v>
      </c>
      <c r="Q75" s="276" t="str">
        <f t="shared" si="5"/>
        <v>Spełnia</v>
      </c>
      <c r="R75" s="276" t="str">
        <f t="shared" si="5"/>
        <v>Spełnia</v>
      </c>
      <c r="S75" s="276" t="str">
        <f t="shared" si="5"/>
        <v>Spełnia</v>
      </c>
      <c r="T75" s="276" t="str">
        <f t="shared" si="5"/>
        <v>Spełnia</v>
      </c>
      <c r="U75" s="276" t="str">
        <f t="shared" si="5"/>
        <v>Spełnia</v>
      </c>
      <c r="V75" s="276" t="str">
        <f t="shared" si="5"/>
        <v>Spełnia</v>
      </c>
      <c r="W75" s="276" t="str">
        <f t="shared" si="5"/>
        <v>Spełnia</v>
      </c>
      <c r="X75" s="276" t="str">
        <f t="shared" si="5"/>
        <v>Spełnia</v>
      </c>
      <c r="Y75" s="276" t="str">
        <f t="shared" si="5"/>
        <v>Spełnia</v>
      </c>
      <c r="Z75" s="276" t="str">
        <f t="shared" si="5"/>
        <v>Spełnia</v>
      </c>
      <c r="AA75" s="276" t="str">
        <f t="shared" si="5"/>
        <v>Spełnia</v>
      </c>
      <c r="AB75" s="276" t="str">
        <f t="shared" si="5"/>
        <v>Spełnia</v>
      </c>
      <c r="AC75" s="276" t="str">
        <f t="shared" si="5"/>
        <v>Spełnia</v>
      </c>
      <c r="AD75" s="276" t="str">
        <f t="shared" si="5"/>
        <v>Spełnia</v>
      </c>
      <c r="AE75" s="276" t="str">
        <f t="shared" si="5"/>
        <v>Spełnia</v>
      </c>
      <c r="AF75" s="276" t="str">
        <f t="shared" si="5"/>
        <v>Spełnia</v>
      </c>
      <c r="AG75" s="276" t="str">
        <f t="shared" si="5"/>
        <v>Spełnia</v>
      </c>
    </row>
    <row r="76" spans="1:33" ht="14.25">
      <c r="A76" s="84"/>
      <c r="B76" s="85" t="s">
        <v>59</v>
      </c>
      <c r="C76" s="247">
        <f>33219934</f>
        <v>33219934</v>
      </c>
      <c r="D76" s="247">
        <f>34736126</f>
        <v>34736126</v>
      </c>
      <c r="E76" s="247">
        <f>35506191</f>
        <v>35506191</v>
      </c>
      <c r="F76" s="247">
        <f>36304633</f>
        <v>36304633</v>
      </c>
      <c r="G76" s="247">
        <f>37132534</f>
        <v>37132534</v>
      </c>
      <c r="H76" s="247">
        <f>0</f>
        <v>0</v>
      </c>
      <c r="I76" s="247">
        <f>0</f>
        <v>0</v>
      </c>
      <c r="J76" s="247">
        <f>0</f>
        <v>0</v>
      </c>
      <c r="K76" s="247">
        <f>0</f>
        <v>0</v>
      </c>
      <c r="L76" s="247">
        <f>0</f>
        <v>0</v>
      </c>
      <c r="M76" s="247">
        <f>0</f>
        <v>0</v>
      </c>
      <c r="N76" s="247">
        <f>0</f>
        <v>0</v>
      </c>
      <c r="O76" s="247">
        <f>0</f>
        <v>0</v>
      </c>
      <c r="P76" s="247">
        <f>0</f>
        <v>0</v>
      </c>
      <c r="Q76" s="247">
        <f>0</f>
        <v>0</v>
      </c>
      <c r="R76" s="247">
        <f>0</f>
        <v>0</v>
      </c>
      <c r="S76" s="247">
        <f>0</f>
        <v>0</v>
      </c>
      <c r="T76" s="247">
        <f>0</f>
        <v>0</v>
      </c>
      <c r="U76" s="247">
        <f>0</f>
        <v>0</v>
      </c>
      <c r="V76" s="247">
        <f>0</f>
        <v>0</v>
      </c>
      <c r="W76" s="247">
        <f>0</f>
        <v>0</v>
      </c>
      <c r="X76" s="247">
        <f>0</f>
        <v>0</v>
      </c>
      <c r="Y76" s="247">
        <f>0</f>
        <v>0</v>
      </c>
      <c r="Z76" s="247">
        <f>0</f>
        <v>0</v>
      </c>
      <c r="AA76" s="247">
        <f>0</f>
        <v>0</v>
      </c>
      <c r="AB76" s="247">
        <f>0</f>
        <v>0</v>
      </c>
      <c r="AC76" s="247">
        <f>0</f>
        <v>0</v>
      </c>
      <c r="AD76" s="247">
        <f>0</f>
        <v>0</v>
      </c>
      <c r="AE76" s="247">
        <f>0</f>
        <v>0</v>
      </c>
      <c r="AF76" s="247">
        <f>0</f>
        <v>0</v>
      </c>
      <c r="AG76" s="247">
        <f>0</f>
        <v>0</v>
      </c>
    </row>
    <row r="77" spans="1:33" ht="14.25">
      <c r="A77" s="80"/>
      <c r="B77" s="81" t="s">
        <v>294</v>
      </c>
      <c r="C77" s="249">
        <f>30607644</f>
        <v>30607644</v>
      </c>
      <c r="D77" s="249">
        <f>32054316</f>
        <v>32054316</v>
      </c>
      <c r="E77" s="249">
        <f>33086246</f>
        <v>33086246</v>
      </c>
      <c r="F77" s="249">
        <f>34208024</f>
        <v>34208024</v>
      </c>
      <c r="G77" s="249">
        <f>35614520</f>
        <v>35614520</v>
      </c>
      <c r="H77" s="249">
        <f>0</f>
        <v>0</v>
      </c>
      <c r="I77" s="249">
        <f>0</f>
        <v>0</v>
      </c>
      <c r="J77" s="249">
        <f>0</f>
        <v>0</v>
      </c>
      <c r="K77" s="249">
        <f>0</f>
        <v>0</v>
      </c>
      <c r="L77" s="249">
        <f>0</f>
        <v>0</v>
      </c>
      <c r="M77" s="249">
        <f>0</f>
        <v>0</v>
      </c>
      <c r="N77" s="249">
        <f>0</f>
        <v>0</v>
      </c>
      <c r="O77" s="249">
        <f>0</f>
        <v>0</v>
      </c>
      <c r="P77" s="249">
        <f>0</f>
        <v>0</v>
      </c>
      <c r="Q77" s="249">
        <f>0</f>
        <v>0</v>
      </c>
      <c r="R77" s="249">
        <f>0</f>
        <v>0</v>
      </c>
      <c r="S77" s="249">
        <f>0</f>
        <v>0</v>
      </c>
      <c r="T77" s="249">
        <f>0</f>
        <v>0</v>
      </c>
      <c r="U77" s="249">
        <f>0</f>
        <v>0</v>
      </c>
      <c r="V77" s="249">
        <f>0</f>
        <v>0</v>
      </c>
      <c r="W77" s="249">
        <f>0</f>
        <v>0</v>
      </c>
      <c r="X77" s="249">
        <f>0</f>
        <v>0</v>
      </c>
      <c r="Y77" s="249">
        <f>0</f>
        <v>0</v>
      </c>
      <c r="Z77" s="249">
        <f>0</f>
        <v>0</v>
      </c>
      <c r="AA77" s="249">
        <f>0</f>
        <v>0</v>
      </c>
      <c r="AB77" s="249">
        <f>0</f>
        <v>0</v>
      </c>
      <c r="AC77" s="249">
        <f>0</f>
        <v>0</v>
      </c>
      <c r="AD77" s="249">
        <f>0</f>
        <v>0</v>
      </c>
      <c r="AE77" s="249">
        <f>0</f>
        <v>0</v>
      </c>
      <c r="AF77" s="249">
        <f>0</f>
        <v>0</v>
      </c>
      <c r="AG77" s="249">
        <f>0</f>
        <v>0</v>
      </c>
    </row>
    <row r="78" spans="1:33" ht="14.25">
      <c r="A78" s="82"/>
      <c r="B78" s="86" t="s">
        <v>48</v>
      </c>
      <c r="C78" s="254">
        <f>2612290</f>
        <v>2612290</v>
      </c>
      <c r="D78" s="254">
        <f>2681810</f>
        <v>2681810</v>
      </c>
      <c r="E78" s="254">
        <f>2419945</f>
        <v>2419945</v>
      </c>
      <c r="F78" s="254">
        <f>2096609</f>
        <v>2096609</v>
      </c>
      <c r="G78" s="254">
        <f>1518014</f>
        <v>1518014</v>
      </c>
      <c r="H78" s="254">
        <f>0</f>
        <v>0</v>
      </c>
      <c r="I78" s="254">
        <f>0</f>
        <v>0</v>
      </c>
      <c r="J78" s="254">
        <f>0</f>
        <v>0</v>
      </c>
      <c r="K78" s="254">
        <f>0</f>
        <v>0</v>
      </c>
      <c r="L78" s="254">
        <f>0</f>
        <v>0</v>
      </c>
      <c r="M78" s="254">
        <f>0</f>
        <v>0</v>
      </c>
      <c r="N78" s="254">
        <f>0</f>
        <v>0</v>
      </c>
      <c r="O78" s="254">
        <f>0</f>
        <v>0</v>
      </c>
      <c r="P78" s="254">
        <f>0</f>
        <v>0</v>
      </c>
      <c r="Q78" s="254">
        <f>0</f>
        <v>0</v>
      </c>
      <c r="R78" s="254">
        <f>0</f>
        <v>0</v>
      </c>
      <c r="S78" s="254">
        <f>0</f>
        <v>0</v>
      </c>
      <c r="T78" s="254">
        <f>0</f>
        <v>0</v>
      </c>
      <c r="U78" s="254">
        <f>0</f>
        <v>0</v>
      </c>
      <c r="V78" s="254">
        <f>0</f>
        <v>0</v>
      </c>
      <c r="W78" s="254">
        <f>0</f>
        <v>0</v>
      </c>
      <c r="X78" s="254">
        <f>0</f>
        <v>0</v>
      </c>
      <c r="Y78" s="254">
        <f>0</f>
        <v>0</v>
      </c>
      <c r="Z78" s="254">
        <f>0</f>
        <v>0</v>
      </c>
      <c r="AA78" s="254">
        <f>0</f>
        <v>0</v>
      </c>
      <c r="AB78" s="254">
        <f>0</f>
        <v>0</v>
      </c>
      <c r="AC78" s="254">
        <f>0</f>
        <v>0</v>
      </c>
      <c r="AD78" s="254">
        <f>0</f>
        <v>0</v>
      </c>
      <c r="AE78" s="254">
        <f>0</f>
        <v>0</v>
      </c>
      <c r="AF78" s="254">
        <f>0</f>
        <v>0</v>
      </c>
      <c r="AG78" s="254">
        <f>0</f>
        <v>0</v>
      </c>
    </row>
    <row r="79" spans="1:33" ht="14.25">
      <c r="A79" s="84"/>
      <c r="B79" s="85" t="s">
        <v>58</v>
      </c>
      <c r="C79" s="247">
        <f>33960901</f>
        <v>33960901</v>
      </c>
      <c r="D79" s="247">
        <f>35136126</f>
        <v>35136126</v>
      </c>
      <c r="E79" s="247">
        <f>35906191</f>
        <v>35906191</v>
      </c>
      <c r="F79" s="247">
        <f>36704633</f>
        <v>36704633</v>
      </c>
      <c r="G79" s="247">
        <f>37532534</f>
        <v>37532534</v>
      </c>
      <c r="H79" s="247">
        <f>0</f>
        <v>0</v>
      </c>
      <c r="I79" s="247">
        <f>0</f>
        <v>0</v>
      </c>
      <c r="J79" s="247">
        <f>0</f>
        <v>0</v>
      </c>
      <c r="K79" s="247">
        <f>0</f>
        <v>0</v>
      </c>
      <c r="L79" s="247">
        <f>0</f>
        <v>0</v>
      </c>
      <c r="M79" s="247">
        <f>0</f>
        <v>0</v>
      </c>
      <c r="N79" s="247">
        <f>0</f>
        <v>0</v>
      </c>
      <c r="O79" s="247">
        <f>0</f>
        <v>0</v>
      </c>
      <c r="P79" s="247">
        <f>0</f>
        <v>0</v>
      </c>
      <c r="Q79" s="247">
        <f>0</f>
        <v>0</v>
      </c>
      <c r="R79" s="247">
        <f>0</f>
        <v>0</v>
      </c>
      <c r="S79" s="247">
        <f>0</f>
        <v>0</v>
      </c>
      <c r="T79" s="247">
        <f>0</f>
        <v>0</v>
      </c>
      <c r="U79" s="247">
        <f>0</f>
        <v>0</v>
      </c>
      <c r="V79" s="247">
        <f>0</f>
        <v>0</v>
      </c>
      <c r="W79" s="247">
        <f>0</f>
        <v>0</v>
      </c>
      <c r="X79" s="247">
        <f>0</f>
        <v>0</v>
      </c>
      <c r="Y79" s="247">
        <f>0</f>
        <v>0</v>
      </c>
      <c r="Z79" s="247">
        <f>0</f>
        <v>0</v>
      </c>
      <c r="AA79" s="247">
        <f>0</f>
        <v>0</v>
      </c>
      <c r="AB79" s="247">
        <f>0</f>
        <v>0</v>
      </c>
      <c r="AC79" s="247">
        <f>0</f>
        <v>0</v>
      </c>
      <c r="AD79" s="247">
        <f>0</f>
        <v>0</v>
      </c>
      <c r="AE79" s="247">
        <f>0</f>
        <v>0</v>
      </c>
      <c r="AF79" s="247">
        <f>0</f>
        <v>0</v>
      </c>
      <c r="AG79" s="247">
        <f>0</f>
        <v>0</v>
      </c>
    </row>
    <row r="80" spans="1:33" ht="14.25">
      <c r="A80" s="80"/>
      <c r="B80" s="81" t="s">
        <v>45</v>
      </c>
      <c r="C80" s="249">
        <f>33346404</f>
        <v>33346404</v>
      </c>
      <c r="D80" s="249">
        <f>33262206</f>
        <v>33262206</v>
      </c>
      <c r="E80" s="249">
        <f>34710149</f>
        <v>34710149</v>
      </c>
      <c r="F80" s="249">
        <f>36704633</f>
        <v>36704633</v>
      </c>
      <c r="G80" s="249">
        <f>37532534</f>
        <v>37532534</v>
      </c>
      <c r="H80" s="249">
        <f>0</f>
        <v>0</v>
      </c>
      <c r="I80" s="249">
        <f>0</f>
        <v>0</v>
      </c>
      <c r="J80" s="249">
        <f>0</f>
        <v>0</v>
      </c>
      <c r="K80" s="249">
        <f>0</f>
        <v>0</v>
      </c>
      <c r="L80" s="249">
        <f>0</f>
        <v>0</v>
      </c>
      <c r="M80" s="249">
        <f>0</f>
        <v>0</v>
      </c>
      <c r="N80" s="249">
        <f>0</f>
        <v>0</v>
      </c>
      <c r="O80" s="249">
        <f>0</f>
        <v>0</v>
      </c>
      <c r="P80" s="249">
        <f>0</f>
        <v>0</v>
      </c>
      <c r="Q80" s="249">
        <f>0</f>
        <v>0</v>
      </c>
      <c r="R80" s="249">
        <f>0</f>
        <v>0</v>
      </c>
      <c r="S80" s="249">
        <f>0</f>
        <v>0</v>
      </c>
      <c r="T80" s="249">
        <f>0</f>
        <v>0</v>
      </c>
      <c r="U80" s="249">
        <f>0</f>
        <v>0</v>
      </c>
      <c r="V80" s="249">
        <f>0</f>
        <v>0</v>
      </c>
      <c r="W80" s="249">
        <f>0</f>
        <v>0</v>
      </c>
      <c r="X80" s="249">
        <f>0</f>
        <v>0</v>
      </c>
      <c r="Y80" s="249">
        <f>0</f>
        <v>0</v>
      </c>
      <c r="Z80" s="249">
        <f>0</f>
        <v>0</v>
      </c>
      <c r="AA80" s="249">
        <f>0</f>
        <v>0</v>
      </c>
      <c r="AB80" s="249">
        <f>0</f>
        <v>0</v>
      </c>
      <c r="AC80" s="249">
        <f>0</f>
        <v>0</v>
      </c>
      <c r="AD80" s="249">
        <f>0</f>
        <v>0</v>
      </c>
      <c r="AE80" s="249">
        <f>0</f>
        <v>0</v>
      </c>
      <c r="AF80" s="249">
        <f>0</f>
        <v>0</v>
      </c>
      <c r="AG80" s="249">
        <f>0</f>
        <v>0</v>
      </c>
    </row>
    <row r="81" spans="1:33" ht="14.25">
      <c r="A81" s="82"/>
      <c r="B81" s="86" t="s">
        <v>47</v>
      </c>
      <c r="C81" s="254">
        <f>614497</f>
        <v>614497</v>
      </c>
      <c r="D81" s="254">
        <f>1873920</f>
        <v>1873920</v>
      </c>
      <c r="E81" s="254">
        <f>1196042</f>
        <v>1196042</v>
      </c>
      <c r="F81" s="254">
        <f>0</f>
        <v>0</v>
      </c>
      <c r="G81" s="254">
        <f>0</f>
        <v>0</v>
      </c>
      <c r="H81" s="254">
        <f>0</f>
        <v>0</v>
      </c>
      <c r="I81" s="254">
        <f>0</f>
        <v>0</v>
      </c>
      <c r="J81" s="254">
        <f>0</f>
        <v>0</v>
      </c>
      <c r="K81" s="254">
        <f>0</f>
        <v>0</v>
      </c>
      <c r="L81" s="254">
        <f>0</f>
        <v>0</v>
      </c>
      <c r="M81" s="254">
        <f>0</f>
        <v>0</v>
      </c>
      <c r="N81" s="254">
        <f>0</f>
        <v>0</v>
      </c>
      <c r="O81" s="254">
        <f>0</f>
        <v>0</v>
      </c>
      <c r="P81" s="254">
        <f>0</f>
        <v>0</v>
      </c>
      <c r="Q81" s="254">
        <f>0</f>
        <v>0</v>
      </c>
      <c r="R81" s="254">
        <f>0</f>
        <v>0</v>
      </c>
      <c r="S81" s="254">
        <f>0</f>
        <v>0</v>
      </c>
      <c r="T81" s="254">
        <f>0</f>
        <v>0</v>
      </c>
      <c r="U81" s="254">
        <f>0</f>
        <v>0</v>
      </c>
      <c r="V81" s="254">
        <f>0</f>
        <v>0</v>
      </c>
      <c r="W81" s="254">
        <f>0</f>
        <v>0</v>
      </c>
      <c r="X81" s="254">
        <f>0</f>
        <v>0</v>
      </c>
      <c r="Y81" s="254">
        <f>0</f>
        <v>0</v>
      </c>
      <c r="Z81" s="254">
        <f>0</f>
        <v>0</v>
      </c>
      <c r="AA81" s="254">
        <f>0</f>
        <v>0</v>
      </c>
      <c r="AB81" s="254">
        <f>0</f>
        <v>0</v>
      </c>
      <c r="AC81" s="254">
        <f>0</f>
        <v>0</v>
      </c>
      <c r="AD81" s="254">
        <f>0</f>
        <v>0</v>
      </c>
      <c r="AE81" s="254">
        <f>0</f>
        <v>0</v>
      </c>
      <c r="AF81" s="254">
        <f>0</f>
        <v>0</v>
      </c>
      <c r="AG81" s="254">
        <f>0</f>
        <v>0</v>
      </c>
    </row>
    <row r="82" spans="1:33" ht="14.25">
      <c r="A82" s="84"/>
      <c r="B82" s="85" t="s">
        <v>49</v>
      </c>
      <c r="C82" s="247">
        <f>1110503</f>
        <v>1110503</v>
      </c>
      <c r="D82" s="247">
        <f>0</f>
        <v>0</v>
      </c>
      <c r="E82" s="247">
        <f>0</f>
        <v>0</v>
      </c>
      <c r="F82" s="247">
        <f>0</f>
        <v>0</v>
      </c>
      <c r="G82" s="247">
        <f>0</f>
        <v>0</v>
      </c>
      <c r="H82" s="247">
        <f>0</f>
        <v>0</v>
      </c>
      <c r="I82" s="247">
        <f>0</f>
        <v>0</v>
      </c>
      <c r="J82" s="247">
        <f>0</f>
        <v>0</v>
      </c>
      <c r="K82" s="247">
        <f>0</f>
        <v>0</v>
      </c>
      <c r="L82" s="247">
        <f>0</f>
        <v>0</v>
      </c>
      <c r="M82" s="247">
        <f>0</f>
        <v>0</v>
      </c>
      <c r="N82" s="247">
        <f>0</f>
        <v>0</v>
      </c>
      <c r="O82" s="247">
        <f>0</f>
        <v>0</v>
      </c>
      <c r="P82" s="247">
        <f>0</f>
        <v>0</v>
      </c>
      <c r="Q82" s="247">
        <f>0</f>
        <v>0</v>
      </c>
      <c r="R82" s="247">
        <f>0</f>
        <v>0</v>
      </c>
      <c r="S82" s="247">
        <f>0</f>
        <v>0</v>
      </c>
      <c r="T82" s="247">
        <f>0</f>
        <v>0</v>
      </c>
      <c r="U82" s="247">
        <f>0</f>
        <v>0</v>
      </c>
      <c r="V82" s="247">
        <f>0</f>
        <v>0</v>
      </c>
      <c r="W82" s="247">
        <f>0</f>
        <v>0</v>
      </c>
      <c r="X82" s="247">
        <f>0</f>
        <v>0</v>
      </c>
      <c r="Y82" s="247">
        <f>0</f>
        <v>0</v>
      </c>
      <c r="Z82" s="247">
        <f>0</f>
        <v>0</v>
      </c>
      <c r="AA82" s="247">
        <f>0</f>
        <v>0</v>
      </c>
      <c r="AB82" s="247">
        <f>0</f>
        <v>0</v>
      </c>
      <c r="AC82" s="247">
        <f>0</f>
        <v>0</v>
      </c>
      <c r="AD82" s="247">
        <f>0</f>
        <v>0</v>
      </c>
      <c r="AE82" s="247">
        <f>0</f>
        <v>0</v>
      </c>
      <c r="AF82" s="247">
        <f>0</f>
        <v>0</v>
      </c>
      <c r="AG82" s="247">
        <f>0</f>
        <v>0</v>
      </c>
    </row>
    <row r="83" spans="1:33" ht="14.25">
      <c r="A83" s="82"/>
      <c r="B83" s="212" t="s">
        <v>295</v>
      </c>
      <c r="C83" s="254">
        <f>1725000</f>
        <v>1725000</v>
      </c>
      <c r="D83" s="254">
        <f>1873920</f>
        <v>1873920</v>
      </c>
      <c r="E83" s="254">
        <f>1196042</f>
        <v>1196042</v>
      </c>
      <c r="F83" s="254">
        <f>0</f>
        <v>0</v>
      </c>
      <c r="G83" s="254">
        <f>0</f>
        <v>0</v>
      </c>
      <c r="H83" s="254">
        <f>0</f>
        <v>0</v>
      </c>
      <c r="I83" s="254">
        <f>0</f>
        <v>0</v>
      </c>
      <c r="J83" s="254">
        <f>0</f>
        <v>0</v>
      </c>
      <c r="K83" s="254">
        <f>0</f>
        <v>0</v>
      </c>
      <c r="L83" s="254">
        <f>0</f>
        <v>0</v>
      </c>
      <c r="M83" s="254">
        <f>0</f>
        <v>0</v>
      </c>
      <c r="N83" s="254">
        <f>0</f>
        <v>0</v>
      </c>
      <c r="O83" s="254">
        <f>0</f>
        <v>0</v>
      </c>
      <c r="P83" s="254">
        <f>0</f>
        <v>0</v>
      </c>
      <c r="Q83" s="254">
        <f>0</f>
        <v>0</v>
      </c>
      <c r="R83" s="254">
        <f>0</f>
        <v>0</v>
      </c>
      <c r="S83" s="254">
        <f>0</f>
        <v>0</v>
      </c>
      <c r="T83" s="254">
        <f>0</f>
        <v>0</v>
      </c>
      <c r="U83" s="254">
        <f>0</f>
        <v>0</v>
      </c>
      <c r="V83" s="254">
        <f>0</f>
        <v>0</v>
      </c>
      <c r="W83" s="254">
        <f>0</f>
        <v>0</v>
      </c>
      <c r="X83" s="254">
        <f>0</f>
        <v>0</v>
      </c>
      <c r="Y83" s="254">
        <f>0</f>
        <v>0</v>
      </c>
      <c r="Z83" s="254">
        <f>0</f>
        <v>0</v>
      </c>
      <c r="AA83" s="254">
        <f>0</f>
        <v>0</v>
      </c>
      <c r="AB83" s="254">
        <f>0</f>
        <v>0</v>
      </c>
      <c r="AC83" s="254">
        <f>0</f>
        <v>0</v>
      </c>
      <c r="AD83" s="254">
        <f>0</f>
        <v>0</v>
      </c>
      <c r="AE83" s="254">
        <f>0</f>
        <v>0</v>
      </c>
      <c r="AF83" s="254">
        <f>0</f>
        <v>0</v>
      </c>
      <c r="AG83" s="254">
        <f>0</f>
        <v>0</v>
      </c>
    </row>
    <row r="84" spans="1:33" ht="14.25">
      <c r="A84" s="278"/>
      <c r="B84" s="277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</row>
    <row r="85" spans="1:33" ht="14.25">
      <c r="A85" s="278"/>
      <c r="B85" s="292" t="s">
        <v>86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</row>
    <row r="86" spans="1:33" ht="14.25">
      <c r="A86" s="293"/>
      <c r="B86" s="292" t="s">
        <v>135</v>
      </c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78"/>
      <c r="AG86" s="278"/>
    </row>
    <row r="87" spans="1:33" ht="14.25">
      <c r="A87" s="293"/>
      <c r="B87" s="293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78"/>
      <c r="AG87" s="278"/>
    </row>
    <row r="88" spans="1:33" ht="14.25">
      <c r="A88" s="293"/>
      <c r="B88" s="293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78"/>
      <c r="AG88" s="278"/>
    </row>
    <row r="89" spans="1:33" ht="14.25">
      <c r="A89" s="293"/>
      <c r="B89" s="293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78"/>
      <c r="AG89" s="278"/>
    </row>
    <row r="90" spans="1:33" ht="14.25">
      <c r="A90" s="293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78"/>
      <c r="AG90" s="278"/>
    </row>
    <row r="91" spans="1:33" ht="14.25">
      <c r="A91" s="293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78"/>
      <c r="AG91" s="278"/>
    </row>
    <row r="92" spans="1:33" ht="14.25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78"/>
      <c r="AG92" s="278"/>
    </row>
    <row r="93" spans="1:33" ht="14.25">
      <c r="A93" s="293"/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78"/>
      <c r="AG93" s="278"/>
    </row>
    <row r="94" spans="1:33" ht="14.25">
      <c r="A94" s="293"/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78"/>
      <c r="AG94" s="278"/>
    </row>
    <row r="95" spans="1:33" ht="14.25">
      <c r="A95" s="293"/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78"/>
      <c r="AG95" s="278"/>
    </row>
    <row r="96" spans="1:33" ht="14.25">
      <c r="A96" s="293"/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78"/>
      <c r="AG96" s="278"/>
    </row>
    <row r="97" spans="1:33" ht="14.25">
      <c r="A97" s="293"/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78"/>
      <c r="AG97" s="278"/>
    </row>
  </sheetData>
  <sheetProtection/>
  <mergeCells count="1">
    <mergeCell ref="C57:AG57"/>
  </mergeCells>
  <printOptions horizontalCentered="1"/>
  <pageMargins left="0.31496062992125984" right="0.31496062992125984" top="0.35433070866141736" bottom="0.3937007874015748" header="0.31496062992125984" footer="0.31496062992125984"/>
  <pageSetup blackAndWhite="1" horizontalDpi="300" verticalDpi="300" orientation="landscape" paperSize="9" scale="85" r:id="rId1"/>
  <rowBreaks count="1" manualBreakCount="1">
    <brk id="66" min="2" max="32" man="1"/>
  </rowBreaks>
  <colBreaks count="1" manualBreakCount="1">
    <brk id="7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5">
    <tabColor rgb="FF002060"/>
  </sheetPr>
  <dimension ref="A1:O172"/>
  <sheetViews>
    <sheetView zoomScalePageLayoutView="0" workbookViewId="0" topLeftCell="A1">
      <selection activeCell="O4" sqref="O4:O172"/>
    </sheetView>
  </sheetViews>
  <sheetFormatPr defaultColWidth="8.796875" defaultRowHeight="14.25"/>
  <cols>
    <col min="2" max="2" width="12.5" style="0" customWidth="1"/>
    <col min="3" max="3" width="19.69921875" style="0" customWidth="1"/>
    <col min="7" max="7" width="6.19921875" style="0" customWidth="1"/>
    <col min="8" max="8" width="6.8984375" style="0" customWidth="1"/>
    <col min="9" max="9" width="11.19921875" style="0" customWidth="1"/>
    <col min="10" max="10" width="13.5" style="0" bestFit="1" customWidth="1"/>
    <col min="13" max="13" width="16.8984375" style="0" customWidth="1"/>
  </cols>
  <sheetData>
    <row r="1" spans="1:13" ht="15">
      <c r="A1" s="16" t="s">
        <v>56</v>
      </c>
      <c r="L1" s="29" t="s">
        <v>83</v>
      </c>
      <c r="M1" s="75">
        <f>MIN(L:L)</f>
        <v>2013</v>
      </c>
    </row>
    <row r="3" spans="1:15" ht="15" thickBot="1">
      <c r="A3" s="26" t="s">
        <v>26</v>
      </c>
      <c r="B3" s="27" t="s">
        <v>27</v>
      </c>
      <c r="C3" s="27" t="s">
        <v>28</v>
      </c>
      <c r="D3" s="27" t="s">
        <v>29</v>
      </c>
      <c r="E3" s="27" t="s">
        <v>30</v>
      </c>
      <c r="F3" s="27" t="s">
        <v>31</v>
      </c>
      <c r="G3" s="27" t="s">
        <v>32</v>
      </c>
      <c r="H3" s="27" t="s">
        <v>33</v>
      </c>
      <c r="I3" s="27" t="s">
        <v>34</v>
      </c>
      <c r="J3" s="27" t="s">
        <v>35</v>
      </c>
      <c r="K3" s="27" t="s">
        <v>36</v>
      </c>
      <c r="L3" s="27" t="s">
        <v>37</v>
      </c>
      <c r="M3" s="27" t="s">
        <v>38</v>
      </c>
      <c r="N3" s="27" t="s">
        <v>42</v>
      </c>
      <c r="O3" s="27" t="s">
        <v>43</v>
      </c>
    </row>
    <row r="4" spans="1:15" ht="14.25">
      <c r="A4" s="71">
        <v>2013</v>
      </c>
      <c r="B4" s="72" t="s">
        <v>390</v>
      </c>
      <c r="C4" s="72" t="s">
        <v>391</v>
      </c>
      <c r="D4" s="73">
        <v>1006103</v>
      </c>
      <c r="E4" s="73">
        <v>3</v>
      </c>
      <c r="F4" s="73"/>
      <c r="G4" s="72">
        <v>471</v>
      </c>
      <c r="H4" s="72" t="s">
        <v>263</v>
      </c>
      <c r="I4" s="73" t="s">
        <v>392</v>
      </c>
      <c r="J4" s="73" t="s">
        <v>290</v>
      </c>
      <c r="K4" s="73" t="b">
        <v>0</v>
      </c>
      <c r="L4" s="69">
        <v>2015</v>
      </c>
      <c r="M4" s="70">
        <v>540</v>
      </c>
      <c r="N4" s="74">
        <v>41228</v>
      </c>
      <c r="O4" s="74">
        <v>41275</v>
      </c>
    </row>
    <row r="5" spans="1:15" ht="14.25">
      <c r="A5" s="71">
        <v>2013</v>
      </c>
      <c r="B5" s="72" t="s">
        <v>390</v>
      </c>
      <c r="C5" s="72" t="s">
        <v>391</v>
      </c>
      <c r="D5" s="73">
        <v>1006103</v>
      </c>
      <c r="E5" s="73">
        <v>3</v>
      </c>
      <c r="F5" s="73"/>
      <c r="G5" s="72">
        <v>330</v>
      </c>
      <c r="H5" s="72">
        <v>13</v>
      </c>
      <c r="I5" s="73"/>
      <c r="J5" s="73" t="s">
        <v>277</v>
      </c>
      <c r="K5" s="73" t="b">
        <v>1</v>
      </c>
      <c r="L5" s="69">
        <v>2014</v>
      </c>
      <c r="M5" s="70">
        <v>1196042</v>
      </c>
      <c r="N5" s="74">
        <v>41228</v>
      </c>
      <c r="O5" s="74">
        <v>41275</v>
      </c>
    </row>
    <row r="6" spans="1:15" ht="14.25">
      <c r="A6" s="71">
        <v>2013</v>
      </c>
      <c r="B6" s="72" t="s">
        <v>390</v>
      </c>
      <c r="C6" s="72" t="s">
        <v>391</v>
      </c>
      <c r="D6" s="73">
        <v>1006103</v>
      </c>
      <c r="E6" s="73">
        <v>3</v>
      </c>
      <c r="F6" s="73"/>
      <c r="G6" s="72">
        <v>440</v>
      </c>
      <c r="H6" s="72">
        <v>20</v>
      </c>
      <c r="I6" s="73" t="s">
        <v>393</v>
      </c>
      <c r="J6" s="73" t="s">
        <v>130</v>
      </c>
      <c r="K6" s="73" t="b">
        <v>1</v>
      </c>
      <c r="L6" s="69">
        <v>2017</v>
      </c>
      <c r="M6" s="70">
        <v>0.0511</v>
      </c>
      <c r="N6" s="74">
        <v>41228</v>
      </c>
      <c r="O6" s="74">
        <v>41275</v>
      </c>
    </row>
    <row r="7" spans="1:15" ht="14.25">
      <c r="A7" s="71">
        <v>2013</v>
      </c>
      <c r="B7" s="72" t="s">
        <v>390</v>
      </c>
      <c r="C7" s="72" t="s">
        <v>391</v>
      </c>
      <c r="D7" s="73">
        <v>1006103</v>
      </c>
      <c r="E7" s="73">
        <v>3</v>
      </c>
      <c r="F7" s="73"/>
      <c r="G7" s="72">
        <v>540</v>
      </c>
      <c r="H7" s="72">
        <v>27</v>
      </c>
      <c r="I7" s="73" t="s">
        <v>394</v>
      </c>
      <c r="J7" s="73" t="s">
        <v>45</v>
      </c>
      <c r="K7" s="73" t="b">
        <v>0</v>
      </c>
      <c r="L7" s="69">
        <v>2015</v>
      </c>
      <c r="M7" s="70">
        <v>34710149</v>
      </c>
      <c r="N7" s="74">
        <v>41228</v>
      </c>
      <c r="O7" s="74">
        <v>41275</v>
      </c>
    </row>
    <row r="8" spans="1:15" ht="14.25">
      <c r="A8" s="71">
        <v>2013</v>
      </c>
      <c r="B8" s="72" t="s">
        <v>390</v>
      </c>
      <c r="C8" s="72" t="s">
        <v>391</v>
      </c>
      <c r="D8" s="73">
        <v>1006103</v>
      </c>
      <c r="E8" s="73">
        <v>3</v>
      </c>
      <c r="F8" s="73"/>
      <c r="G8" s="72">
        <v>200</v>
      </c>
      <c r="H8" s="72">
        <v>7</v>
      </c>
      <c r="I8" s="73" t="s">
        <v>395</v>
      </c>
      <c r="J8" s="73" t="s">
        <v>11</v>
      </c>
      <c r="K8" s="73" t="b">
        <v>1</v>
      </c>
      <c r="L8" s="69">
        <v>2015</v>
      </c>
      <c r="M8" s="70">
        <v>1346042</v>
      </c>
      <c r="N8" s="74">
        <v>41228</v>
      </c>
      <c r="O8" s="74">
        <v>41275</v>
      </c>
    </row>
    <row r="9" spans="1:15" ht="14.25">
      <c r="A9" s="71">
        <v>2013</v>
      </c>
      <c r="B9" s="72" t="s">
        <v>390</v>
      </c>
      <c r="C9" s="72" t="s">
        <v>391</v>
      </c>
      <c r="D9" s="73">
        <v>1006103</v>
      </c>
      <c r="E9" s="73">
        <v>3</v>
      </c>
      <c r="F9" s="73"/>
      <c r="G9" s="72">
        <v>480</v>
      </c>
      <c r="H9" s="72">
        <v>22</v>
      </c>
      <c r="I9" s="73" t="s">
        <v>396</v>
      </c>
      <c r="J9" s="73" t="s">
        <v>291</v>
      </c>
      <c r="K9" s="73" t="b">
        <v>0</v>
      </c>
      <c r="L9" s="69">
        <v>2013</v>
      </c>
      <c r="M9" s="70">
        <v>0.0599</v>
      </c>
      <c r="N9" s="74">
        <v>41228</v>
      </c>
      <c r="O9" s="74">
        <v>41275</v>
      </c>
    </row>
    <row r="10" spans="1:15" ht="14.25">
      <c r="A10" s="71">
        <v>2013</v>
      </c>
      <c r="B10" s="72" t="s">
        <v>390</v>
      </c>
      <c r="C10" s="72" t="s">
        <v>391</v>
      </c>
      <c r="D10" s="73">
        <v>1006103</v>
      </c>
      <c r="E10" s="73">
        <v>3</v>
      </c>
      <c r="F10" s="73"/>
      <c r="G10" s="72">
        <v>9</v>
      </c>
      <c r="H10" s="72">
        <v>2</v>
      </c>
      <c r="I10" s="73"/>
      <c r="J10" s="73" t="s">
        <v>3</v>
      </c>
      <c r="K10" s="73" t="b">
        <v>1</v>
      </c>
      <c r="L10" s="69">
        <v>2016</v>
      </c>
      <c r="M10" s="70">
        <v>34208024</v>
      </c>
      <c r="N10" s="74">
        <v>41228</v>
      </c>
      <c r="O10" s="74">
        <v>41275</v>
      </c>
    </row>
    <row r="11" spans="1:15" ht="14.25">
      <c r="A11" s="71">
        <v>2013</v>
      </c>
      <c r="B11" s="72" t="s">
        <v>390</v>
      </c>
      <c r="C11" s="72" t="s">
        <v>391</v>
      </c>
      <c r="D11" s="73">
        <v>1006103</v>
      </c>
      <c r="E11" s="73">
        <v>3</v>
      </c>
      <c r="F11" s="73"/>
      <c r="G11" s="72">
        <v>200</v>
      </c>
      <c r="H11" s="72">
        <v>7</v>
      </c>
      <c r="I11" s="73" t="s">
        <v>395</v>
      </c>
      <c r="J11" s="73" t="s">
        <v>11</v>
      </c>
      <c r="K11" s="73" t="b">
        <v>1</v>
      </c>
      <c r="L11" s="69">
        <v>2014</v>
      </c>
      <c r="M11" s="70">
        <v>2073920</v>
      </c>
      <c r="N11" s="74">
        <v>41228</v>
      </c>
      <c r="O11" s="74">
        <v>41275</v>
      </c>
    </row>
    <row r="12" spans="1:15" ht="14.25">
      <c r="A12" s="71">
        <v>2013</v>
      </c>
      <c r="B12" s="72" t="s">
        <v>390</v>
      </c>
      <c r="C12" s="72" t="s">
        <v>391</v>
      </c>
      <c r="D12" s="73">
        <v>1006103</v>
      </c>
      <c r="E12" s="73">
        <v>3</v>
      </c>
      <c r="F12" s="73"/>
      <c r="G12" s="72">
        <v>6</v>
      </c>
      <c r="H12" s="72" t="s">
        <v>95</v>
      </c>
      <c r="I12" s="73"/>
      <c r="J12" s="73" t="s">
        <v>269</v>
      </c>
      <c r="K12" s="73" t="b">
        <v>1</v>
      </c>
      <c r="L12" s="69">
        <v>2017</v>
      </c>
      <c r="M12" s="70">
        <v>400000</v>
      </c>
      <c r="N12" s="74">
        <v>41228</v>
      </c>
      <c r="O12" s="74">
        <v>41275</v>
      </c>
    </row>
    <row r="13" spans="1:15" ht="14.25">
      <c r="A13" s="71">
        <v>2013</v>
      </c>
      <c r="B13" s="72" t="s">
        <v>390</v>
      </c>
      <c r="C13" s="72" t="s">
        <v>391</v>
      </c>
      <c r="D13" s="73">
        <v>1006103</v>
      </c>
      <c r="E13" s="73">
        <v>3</v>
      </c>
      <c r="F13" s="73"/>
      <c r="G13" s="72">
        <v>5</v>
      </c>
      <c r="H13" s="72" t="s">
        <v>94</v>
      </c>
      <c r="I13" s="73"/>
      <c r="J13" s="73" t="s">
        <v>268</v>
      </c>
      <c r="K13" s="73" t="b">
        <v>1</v>
      </c>
      <c r="L13" s="69">
        <v>2017</v>
      </c>
      <c r="M13" s="70">
        <v>400000</v>
      </c>
      <c r="N13" s="74">
        <v>41228</v>
      </c>
      <c r="O13" s="74">
        <v>41275</v>
      </c>
    </row>
    <row r="14" spans="1:15" ht="14.25">
      <c r="A14" s="71">
        <v>2013</v>
      </c>
      <c r="B14" s="72" t="s">
        <v>390</v>
      </c>
      <c r="C14" s="72" t="s">
        <v>391</v>
      </c>
      <c r="D14" s="73">
        <v>1006103</v>
      </c>
      <c r="E14" s="73">
        <v>3</v>
      </c>
      <c r="F14" s="73"/>
      <c r="G14" s="72">
        <v>260</v>
      </c>
      <c r="H14" s="72">
        <v>9</v>
      </c>
      <c r="I14" s="73" t="s">
        <v>397</v>
      </c>
      <c r="J14" s="73" t="s">
        <v>118</v>
      </c>
      <c r="K14" s="73" t="b">
        <v>0</v>
      </c>
      <c r="L14" s="69">
        <v>2014</v>
      </c>
      <c r="M14" s="70">
        <v>1207890</v>
      </c>
      <c r="N14" s="74">
        <v>41228</v>
      </c>
      <c r="O14" s="74">
        <v>41275</v>
      </c>
    </row>
    <row r="15" spans="1:15" ht="14.25">
      <c r="A15" s="71">
        <v>2013</v>
      </c>
      <c r="B15" s="72" t="s">
        <v>390</v>
      </c>
      <c r="C15" s="72" t="s">
        <v>391</v>
      </c>
      <c r="D15" s="73">
        <v>1006103</v>
      </c>
      <c r="E15" s="73">
        <v>3</v>
      </c>
      <c r="F15" s="73"/>
      <c r="G15" s="72">
        <v>160</v>
      </c>
      <c r="H15" s="72">
        <v>3</v>
      </c>
      <c r="I15" s="73" t="s">
        <v>398</v>
      </c>
      <c r="J15" s="73" t="s">
        <v>107</v>
      </c>
      <c r="K15" s="73" t="b">
        <v>1</v>
      </c>
      <c r="L15" s="69">
        <v>2013</v>
      </c>
      <c r="M15" s="70">
        <v>3663257</v>
      </c>
      <c r="N15" s="74">
        <v>41228</v>
      </c>
      <c r="O15" s="74">
        <v>41275</v>
      </c>
    </row>
    <row r="16" spans="1:15" ht="14.25">
      <c r="A16" s="71">
        <v>2013</v>
      </c>
      <c r="B16" s="72" t="s">
        <v>390</v>
      </c>
      <c r="C16" s="72" t="s">
        <v>391</v>
      </c>
      <c r="D16" s="73">
        <v>1006103</v>
      </c>
      <c r="E16" s="73">
        <v>3</v>
      </c>
      <c r="F16" s="73"/>
      <c r="G16" s="72">
        <v>570</v>
      </c>
      <c r="H16" s="72">
        <v>30</v>
      </c>
      <c r="I16" s="73" t="s">
        <v>399</v>
      </c>
      <c r="J16" s="73" t="s">
        <v>295</v>
      </c>
      <c r="K16" s="73" t="b">
        <v>0</v>
      </c>
      <c r="L16" s="69">
        <v>2015</v>
      </c>
      <c r="M16" s="70">
        <v>1196042</v>
      </c>
      <c r="N16" s="74">
        <v>41228</v>
      </c>
      <c r="O16" s="74">
        <v>41275</v>
      </c>
    </row>
    <row r="17" spans="1:15" ht="14.25">
      <c r="A17" s="71">
        <v>2013</v>
      </c>
      <c r="B17" s="72" t="s">
        <v>390</v>
      </c>
      <c r="C17" s="72" t="s">
        <v>391</v>
      </c>
      <c r="D17" s="73">
        <v>1006103</v>
      </c>
      <c r="E17" s="73">
        <v>3</v>
      </c>
      <c r="F17" s="73"/>
      <c r="G17" s="72">
        <v>470</v>
      </c>
      <c r="H17" s="72" t="s">
        <v>132</v>
      </c>
      <c r="I17" s="73" t="s">
        <v>392</v>
      </c>
      <c r="J17" s="73" t="s">
        <v>289</v>
      </c>
      <c r="K17" s="73" t="b">
        <v>0</v>
      </c>
      <c r="L17" s="69">
        <v>2014</v>
      </c>
      <c r="M17" s="70">
        <v>719</v>
      </c>
      <c r="N17" s="74">
        <v>41228</v>
      </c>
      <c r="O17" s="74">
        <v>41275</v>
      </c>
    </row>
    <row r="18" spans="1:15" ht="14.25">
      <c r="A18" s="71">
        <v>2013</v>
      </c>
      <c r="B18" s="72" t="s">
        <v>390</v>
      </c>
      <c r="C18" s="72" t="s">
        <v>391</v>
      </c>
      <c r="D18" s="73">
        <v>1006103</v>
      </c>
      <c r="E18" s="73">
        <v>3</v>
      </c>
      <c r="F18" s="73"/>
      <c r="G18" s="72">
        <v>280</v>
      </c>
      <c r="H18" s="72" t="s">
        <v>119</v>
      </c>
      <c r="I18" s="73"/>
      <c r="J18" s="73" t="s">
        <v>120</v>
      </c>
      <c r="K18" s="73" t="b">
        <v>0</v>
      </c>
      <c r="L18" s="69">
        <v>2013</v>
      </c>
      <c r="M18" s="70">
        <v>1100000</v>
      </c>
      <c r="N18" s="74">
        <v>41228</v>
      </c>
      <c r="O18" s="74">
        <v>41275</v>
      </c>
    </row>
    <row r="19" spans="1:15" ht="14.25">
      <c r="A19" s="71">
        <v>2013</v>
      </c>
      <c r="B19" s="72" t="s">
        <v>390</v>
      </c>
      <c r="C19" s="72" t="s">
        <v>391</v>
      </c>
      <c r="D19" s="73">
        <v>1006103</v>
      </c>
      <c r="E19" s="73">
        <v>3</v>
      </c>
      <c r="F19" s="73"/>
      <c r="G19" s="72">
        <v>10</v>
      </c>
      <c r="H19" s="72" t="s">
        <v>97</v>
      </c>
      <c r="I19" s="73"/>
      <c r="J19" s="73" t="s">
        <v>98</v>
      </c>
      <c r="K19" s="73" t="b">
        <v>0</v>
      </c>
      <c r="L19" s="69">
        <v>2013</v>
      </c>
      <c r="M19" s="70">
        <v>13298930</v>
      </c>
      <c r="N19" s="74">
        <v>41228</v>
      </c>
      <c r="O19" s="74">
        <v>41275</v>
      </c>
    </row>
    <row r="20" spans="1:15" ht="14.25">
      <c r="A20" s="71">
        <v>2013</v>
      </c>
      <c r="B20" s="72" t="s">
        <v>390</v>
      </c>
      <c r="C20" s="72" t="s">
        <v>391</v>
      </c>
      <c r="D20" s="73">
        <v>1006103</v>
      </c>
      <c r="E20" s="73">
        <v>3</v>
      </c>
      <c r="F20" s="73"/>
      <c r="G20" s="72">
        <v>510</v>
      </c>
      <c r="H20" s="72">
        <v>24</v>
      </c>
      <c r="I20" s="73" t="s">
        <v>400</v>
      </c>
      <c r="J20" s="73" t="s">
        <v>294</v>
      </c>
      <c r="K20" s="73" t="b">
        <v>1</v>
      </c>
      <c r="L20" s="69">
        <v>2014</v>
      </c>
      <c r="M20" s="70">
        <v>32054316</v>
      </c>
      <c r="N20" s="74">
        <v>41228</v>
      </c>
      <c r="O20" s="74">
        <v>41275</v>
      </c>
    </row>
    <row r="21" spans="1:15" ht="14.25">
      <c r="A21" s="71">
        <v>2013</v>
      </c>
      <c r="B21" s="72" t="s">
        <v>390</v>
      </c>
      <c r="C21" s="72" t="s">
        <v>391</v>
      </c>
      <c r="D21" s="73">
        <v>1006103</v>
      </c>
      <c r="E21" s="73">
        <v>3</v>
      </c>
      <c r="F21" s="73"/>
      <c r="G21" s="72">
        <v>1</v>
      </c>
      <c r="H21" s="72">
        <v>1</v>
      </c>
      <c r="I21" s="73" t="s">
        <v>401</v>
      </c>
      <c r="J21" s="73" t="s">
        <v>91</v>
      </c>
      <c r="K21" s="73" t="b">
        <v>1</v>
      </c>
      <c r="L21" s="69">
        <v>2017</v>
      </c>
      <c r="M21" s="70">
        <v>37532534</v>
      </c>
      <c r="N21" s="74">
        <v>41228</v>
      </c>
      <c r="O21" s="74">
        <v>41275</v>
      </c>
    </row>
    <row r="22" spans="1:15" ht="14.25">
      <c r="A22" s="71">
        <v>2013</v>
      </c>
      <c r="B22" s="72" t="s">
        <v>390</v>
      </c>
      <c r="C22" s="72" t="s">
        <v>391</v>
      </c>
      <c r="D22" s="73">
        <v>1006103</v>
      </c>
      <c r="E22" s="73">
        <v>3</v>
      </c>
      <c r="F22" s="73"/>
      <c r="G22" s="72">
        <v>450</v>
      </c>
      <c r="H22" s="72" t="s">
        <v>131</v>
      </c>
      <c r="I22" s="73" t="s">
        <v>402</v>
      </c>
      <c r="J22" s="73" t="s">
        <v>52</v>
      </c>
      <c r="K22" s="73" t="b">
        <v>0</v>
      </c>
      <c r="L22" s="69">
        <v>2017</v>
      </c>
      <c r="M22" s="70">
        <v>0.0781</v>
      </c>
      <c r="N22" s="74">
        <v>41228</v>
      </c>
      <c r="O22" s="74">
        <v>41275</v>
      </c>
    </row>
    <row r="23" spans="1:15" ht="14.25">
      <c r="A23" s="71">
        <v>2013</v>
      </c>
      <c r="B23" s="72" t="s">
        <v>390</v>
      </c>
      <c r="C23" s="72" t="s">
        <v>391</v>
      </c>
      <c r="D23" s="73">
        <v>1006103</v>
      </c>
      <c r="E23" s="73">
        <v>3</v>
      </c>
      <c r="F23" s="73"/>
      <c r="G23" s="72">
        <v>520</v>
      </c>
      <c r="H23" s="72">
        <v>25</v>
      </c>
      <c r="I23" s="73" t="s">
        <v>403</v>
      </c>
      <c r="J23" s="73" t="s">
        <v>48</v>
      </c>
      <c r="K23" s="73" t="b">
        <v>1</v>
      </c>
      <c r="L23" s="69">
        <v>2016</v>
      </c>
      <c r="M23" s="70">
        <v>2096609</v>
      </c>
      <c r="N23" s="74">
        <v>41228</v>
      </c>
      <c r="O23" s="74">
        <v>41275</v>
      </c>
    </row>
    <row r="24" spans="1:15" ht="14.25">
      <c r="A24" s="71">
        <v>2013</v>
      </c>
      <c r="B24" s="72" t="s">
        <v>390</v>
      </c>
      <c r="C24" s="72" t="s">
        <v>391</v>
      </c>
      <c r="D24" s="73">
        <v>1006103</v>
      </c>
      <c r="E24" s="73">
        <v>3</v>
      </c>
      <c r="F24" s="73"/>
      <c r="G24" s="72">
        <v>10</v>
      </c>
      <c r="H24" s="72" t="s">
        <v>97</v>
      </c>
      <c r="I24" s="73"/>
      <c r="J24" s="73" t="s">
        <v>98</v>
      </c>
      <c r="K24" s="73" t="b">
        <v>0</v>
      </c>
      <c r="L24" s="69">
        <v>2014</v>
      </c>
      <c r="M24" s="70">
        <v>14077482</v>
      </c>
      <c r="N24" s="74">
        <v>41228</v>
      </c>
      <c r="O24" s="74">
        <v>41275</v>
      </c>
    </row>
    <row r="25" spans="1:15" ht="14.25">
      <c r="A25" s="71">
        <v>2013</v>
      </c>
      <c r="B25" s="72" t="s">
        <v>390</v>
      </c>
      <c r="C25" s="72" t="s">
        <v>391</v>
      </c>
      <c r="D25" s="73">
        <v>1006103</v>
      </c>
      <c r="E25" s="73">
        <v>3</v>
      </c>
      <c r="F25" s="73"/>
      <c r="G25" s="72">
        <v>510</v>
      </c>
      <c r="H25" s="72">
        <v>24</v>
      </c>
      <c r="I25" s="73" t="s">
        <v>400</v>
      </c>
      <c r="J25" s="73" t="s">
        <v>294</v>
      </c>
      <c r="K25" s="73" t="b">
        <v>1</v>
      </c>
      <c r="L25" s="69">
        <v>2016</v>
      </c>
      <c r="M25" s="70">
        <v>34208024</v>
      </c>
      <c r="N25" s="74">
        <v>41228</v>
      </c>
      <c r="O25" s="74">
        <v>41275</v>
      </c>
    </row>
    <row r="26" spans="1:15" ht="14.25">
      <c r="A26" s="71">
        <v>2013</v>
      </c>
      <c r="B26" s="72" t="s">
        <v>390</v>
      </c>
      <c r="C26" s="72" t="s">
        <v>391</v>
      </c>
      <c r="D26" s="73">
        <v>1006103</v>
      </c>
      <c r="E26" s="73">
        <v>3</v>
      </c>
      <c r="F26" s="73"/>
      <c r="G26" s="72">
        <v>440</v>
      </c>
      <c r="H26" s="72">
        <v>20</v>
      </c>
      <c r="I26" s="73" t="s">
        <v>393</v>
      </c>
      <c r="J26" s="73" t="s">
        <v>130</v>
      </c>
      <c r="K26" s="73" t="b">
        <v>1</v>
      </c>
      <c r="L26" s="69">
        <v>2015</v>
      </c>
      <c r="M26" s="70">
        <v>0.0785</v>
      </c>
      <c r="N26" s="74">
        <v>41228</v>
      </c>
      <c r="O26" s="74">
        <v>41275</v>
      </c>
    </row>
    <row r="27" spans="1:15" ht="14.25">
      <c r="A27" s="71">
        <v>2013</v>
      </c>
      <c r="B27" s="72" t="s">
        <v>390</v>
      </c>
      <c r="C27" s="72" t="s">
        <v>391</v>
      </c>
      <c r="D27" s="73">
        <v>1006103</v>
      </c>
      <c r="E27" s="73">
        <v>3</v>
      </c>
      <c r="F27" s="73"/>
      <c r="G27" s="72">
        <v>480</v>
      </c>
      <c r="H27" s="72">
        <v>22</v>
      </c>
      <c r="I27" s="73" t="s">
        <v>396</v>
      </c>
      <c r="J27" s="73" t="s">
        <v>291</v>
      </c>
      <c r="K27" s="73" t="b">
        <v>0</v>
      </c>
      <c r="L27" s="69">
        <v>2015</v>
      </c>
      <c r="M27" s="70">
        <v>0.0375</v>
      </c>
      <c r="N27" s="74">
        <v>41228</v>
      </c>
      <c r="O27" s="74">
        <v>41275</v>
      </c>
    </row>
    <row r="28" spans="1:15" ht="14.25">
      <c r="A28" s="71">
        <v>2013</v>
      </c>
      <c r="B28" s="72" t="s">
        <v>390</v>
      </c>
      <c r="C28" s="72" t="s">
        <v>391</v>
      </c>
      <c r="D28" s="73">
        <v>1006103</v>
      </c>
      <c r="E28" s="73">
        <v>3</v>
      </c>
      <c r="F28" s="73"/>
      <c r="G28" s="72">
        <v>520</v>
      </c>
      <c r="H28" s="72">
        <v>25</v>
      </c>
      <c r="I28" s="73" t="s">
        <v>403</v>
      </c>
      <c r="J28" s="73" t="s">
        <v>48</v>
      </c>
      <c r="K28" s="73" t="b">
        <v>1</v>
      </c>
      <c r="L28" s="69">
        <v>2014</v>
      </c>
      <c r="M28" s="70">
        <v>2681810</v>
      </c>
      <c r="N28" s="74">
        <v>41228</v>
      </c>
      <c r="O28" s="74">
        <v>41275</v>
      </c>
    </row>
    <row r="29" spans="1:15" ht="14.25">
      <c r="A29" s="71">
        <v>2013</v>
      </c>
      <c r="B29" s="72" t="s">
        <v>390</v>
      </c>
      <c r="C29" s="72" t="s">
        <v>391</v>
      </c>
      <c r="D29" s="73">
        <v>1006103</v>
      </c>
      <c r="E29" s="73">
        <v>3</v>
      </c>
      <c r="F29" s="73"/>
      <c r="G29" s="72">
        <v>240</v>
      </c>
      <c r="H29" s="72" t="s">
        <v>116</v>
      </c>
      <c r="I29" s="73"/>
      <c r="J29" s="73" t="s">
        <v>276</v>
      </c>
      <c r="K29" s="73" t="b">
        <v>1</v>
      </c>
      <c r="L29" s="69">
        <v>2013</v>
      </c>
      <c r="M29" s="70">
        <v>310000</v>
      </c>
      <c r="N29" s="74">
        <v>41228</v>
      </c>
      <c r="O29" s="74">
        <v>41275</v>
      </c>
    </row>
    <row r="30" spans="1:15" ht="14.25">
      <c r="A30" s="71">
        <v>2013</v>
      </c>
      <c r="B30" s="72" t="s">
        <v>390</v>
      </c>
      <c r="C30" s="72" t="s">
        <v>391</v>
      </c>
      <c r="D30" s="73">
        <v>1006103</v>
      </c>
      <c r="E30" s="73">
        <v>3</v>
      </c>
      <c r="F30" s="73"/>
      <c r="G30" s="72">
        <v>6</v>
      </c>
      <c r="H30" s="72" t="s">
        <v>95</v>
      </c>
      <c r="I30" s="73"/>
      <c r="J30" s="73" t="s">
        <v>269</v>
      </c>
      <c r="K30" s="73" t="b">
        <v>1</v>
      </c>
      <c r="L30" s="69">
        <v>2016</v>
      </c>
      <c r="M30" s="70">
        <v>400000</v>
      </c>
      <c r="N30" s="74">
        <v>41228</v>
      </c>
      <c r="O30" s="74">
        <v>41275</v>
      </c>
    </row>
    <row r="31" spans="1:15" ht="14.25">
      <c r="A31" s="71">
        <v>2013</v>
      </c>
      <c r="B31" s="72" t="s">
        <v>390</v>
      </c>
      <c r="C31" s="72" t="s">
        <v>391</v>
      </c>
      <c r="D31" s="73">
        <v>1006103</v>
      </c>
      <c r="E31" s="73">
        <v>3</v>
      </c>
      <c r="F31" s="73"/>
      <c r="G31" s="72">
        <v>11</v>
      </c>
      <c r="H31" s="72" t="s">
        <v>99</v>
      </c>
      <c r="I31" s="73"/>
      <c r="J31" s="73" t="s">
        <v>100</v>
      </c>
      <c r="K31" s="73" t="b">
        <v>0</v>
      </c>
      <c r="L31" s="69">
        <v>2016</v>
      </c>
      <c r="M31" s="70">
        <v>4738571</v>
      </c>
      <c r="N31" s="74">
        <v>41228</v>
      </c>
      <c r="O31" s="74">
        <v>41275</v>
      </c>
    </row>
    <row r="32" spans="1:15" ht="14.25">
      <c r="A32" s="71">
        <v>2013</v>
      </c>
      <c r="B32" s="72" t="s">
        <v>390</v>
      </c>
      <c r="C32" s="72" t="s">
        <v>391</v>
      </c>
      <c r="D32" s="73">
        <v>1006103</v>
      </c>
      <c r="E32" s="73">
        <v>3</v>
      </c>
      <c r="F32" s="73"/>
      <c r="G32" s="72">
        <v>2</v>
      </c>
      <c r="H32" s="72" t="s">
        <v>92</v>
      </c>
      <c r="I32" s="73"/>
      <c r="J32" s="73" t="s">
        <v>266</v>
      </c>
      <c r="K32" s="73" t="b">
        <v>1</v>
      </c>
      <c r="L32" s="69">
        <v>2015</v>
      </c>
      <c r="M32" s="70">
        <v>35506191</v>
      </c>
      <c r="N32" s="74">
        <v>41228</v>
      </c>
      <c r="O32" s="74">
        <v>41275</v>
      </c>
    </row>
    <row r="33" spans="1:15" ht="14.25">
      <c r="A33" s="71">
        <v>2013</v>
      </c>
      <c r="B33" s="72" t="s">
        <v>390</v>
      </c>
      <c r="C33" s="72" t="s">
        <v>391</v>
      </c>
      <c r="D33" s="73">
        <v>1006103</v>
      </c>
      <c r="E33" s="73">
        <v>3</v>
      </c>
      <c r="F33" s="73"/>
      <c r="G33" s="72">
        <v>471</v>
      </c>
      <c r="H33" s="72" t="s">
        <v>263</v>
      </c>
      <c r="I33" s="73" t="s">
        <v>392</v>
      </c>
      <c r="J33" s="73" t="s">
        <v>290</v>
      </c>
      <c r="K33" s="73" t="b">
        <v>0</v>
      </c>
      <c r="L33" s="69">
        <v>2013</v>
      </c>
      <c r="M33" s="70">
        <v>1107</v>
      </c>
      <c r="N33" s="74">
        <v>41228</v>
      </c>
      <c r="O33" s="74">
        <v>41275</v>
      </c>
    </row>
    <row r="34" spans="1:15" ht="14.25">
      <c r="A34" s="71">
        <v>2013</v>
      </c>
      <c r="B34" s="72" t="s">
        <v>390</v>
      </c>
      <c r="C34" s="72" t="s">
        <v>391</v>
      </c>
      <c r="D34" s="73">
        <v>1006103</v>
      </c>
      <c r="E34" s="73">
        <v>3</v>
      </c>
      <c r="F34" s="73"/>
      <c r="G34" s="72">
        <v>490</v>
      </c>
      <c r="H34" s="72" t="s">
        <v>133</v>
      </c>
      <c r="I34" s="73" t="s">
        <v>404</v>
      </c>
      <c r="J34" s="73" t="s">
        <v>292</v>
      </c>
      <c r="K34" s="73" t="b">
        <v>0</v>
      </c>
      <c r="L34" s="69">
        <v>2014</v>
      </c>
      <c r="M34" s="70">
        <v>719</v>
      </c>
      <c r="N34" s="74">
        <v>41228</v>
      </c>
      <c r="O34" s="74">
        <v>41275</v>
      </c>
    </row>
    <row r="35" spans="1:15" ht="14.25">
      <c r="A35" s="71">
        <v>2013</v>
      </c>
      <c r="B35" s="72" t="s">
        <v>390</v>
      </c>
      <c r="C35" s="72" t="s">
        <v>391</v>
      </c>
      <c r="D35" s="73">
        <v>1006103</v>
      </c>
      <c r="E35" s="73">
        <v>3</v>
      </c>
      <c r="F35" s="73"/>
      <c r="G35" s="72">
        <v>530</v>
      </c>
      <c r="H35" s="72">
        <v>26</v>
      </c>
      <c r="I35" s="73" t="s">
        <v>405</v>
      </c>
      <c r="J35" s="73" t="s">
        <v>58</v>
      </c>
      <c r="K35" s="73" t="b">
        <v>1</v>
      </c>
      <c r="L35" s="69">
        <v>2017</v>
      </c>
      <c r="M35" s="70">
        <v>37532534</v>
      </c>
      <c r="N35" s="74">
        <v>41228</v>
      </c>
      <c r="O35" s="74">
        <v>41275</v>
      </c>
    </row>
    <row r="36" spans="1:15" ht="14.25">
      <c r="A36" s="71">
        <v>2013</v>
      </c>
      <c r="B36" s="72" t="s">
        <v>390</v>
      </c>
      <c r="C36" s="72" t="s">
        <v>391</v>
      </c>
      <c r="D36" s="73">
        <v>1006103</v>
      </c>
      <c r="E36" s="73">
        <v>3</v>
      </c>
      <c r="F36" s="73"/>
      <c r="G36" s="72">
        <v>1</v>
      </c>
      <c r="H36" s="72">
        <v>1</v>
      </c>
      <c r="I36" s="73" t="s">
        <v>401</v>
      </c>
      <c r="J36" s="73" t="s">
        <v>91</v>
      </c>
      <c r="K36" s="73" t="b">
        <v>1</v>
      </c>
      <c r="L36" s="69">
        <v>2014</v>
      </c>
      <c r="M36" s="70">
        <v>35136126</v>
      </c>
      <c r="N36" s="74">
        <v>41228</v>
      </c>
      <c r="O36" s="74">
        <v>41275</v>
      </c>
    </row>
    <row r="37" spans="1:15" ht="14.25">
      <c r="A37" s="71">
        <v>2013</v>
      </c>
      <c r="B37" s="72" t="s">
        <v>390</v>
      </c>
      <c r="C37" s="72" t="s">
        <v>391</v>
      </c>
      <c r="D37" s="73">
        <v>1006103</v>
      </c>
      <c r="E37" s="73">
        <v>3</v>
      </c>
      <c r="F37" s="73"/>
      <c r="G37" s="72">
        <v>550</v>
      </c>
      <c r="H37" s="72">
        <v>28</v>
      </c>
      <c r="I37" s="73" t="s">
        <v>406</v>
      </c>
      <c r="J37" s="73" t="s">
        <v>47</v>
      </c>
      <c r="K37" s="73" t="b">
        <v>0</v>
      </c>
      <c r="L37" s="69">
        <v>2015</v>
      </c>
      <c r="M37" s="70">
        <v>1196042</v>
      </c>
      <c r="N37" s="74">
        <v>41228</v>
      </c>
      <c r="O37" s="74">
        <v>41275</v>
      </c>
    </row>
    <row r="38" spans="1:15" ht="14.25">
      <c r="A38" s="71">
        <v>2013</v>
      </c>
      <c r="B38" s="72" t="s">
        <v>390</v>
      </c>
      <c r="C38" s="72" t="s">
        <v>391</v>
      </c>
      <c r="D38" s="73">
        <v>1006103</v>
      </c>
      <c r="E38" s="73">
        <v>3</v>
      </c>
      <c r="F38" s="73"/>
      <c r="G38" s="72">
        <v>11</v>
      </c>
      <c r="H38" s="72" t="s">
        <v>99</v>
      </c>
      <c r="I38" s="73"/>
      <c r="J38" s="73" t="s">
        <v>100</v>
      </c>
      <c r="K38" s="73" t="b">
        <v>0</v>
      </c>
      <c r="L38" s="69">
        <v>2017</v>
      </c>
      <c r="M38" s="70">
        <v>4857033</v>
      </c>
      <c r="N38" s="74">
        <v>41228</v>
      </c>
      <c r="O38" s="74">
        <v>41275</v>
      </c>
    </row>
    <row r="39" spans="1:15" ht="14.25">
      <c r="A39" s="71">
        <v>2013</v>
      </c>
      <c r="B39" s="72" t="s">
        <v>390</v>
      </c>
      <c r="C39" s="72" t="s">
        <v>391</v>
      </c>
      <c r="D39" s="73">
        <v>1006103</v>
      </c>
      <c r="E39" s="73">
        <v>3</v>
      </c>
      <c r="F39" s="73"/>
      <c r="G39" s="72">
        <v>490</v>
      </c>
      <c r="H39" s="72" t="s">
        <v>133</v>
      </c>
      <c r="I39" s="73" t="s">
        <v>404</v>
      </c>
      <c r="J39" s="73" t="s">
        <v>292</v>
      </c>
      <c r="K39" s="73" t="b">
        <v>0</v>
      </c>
      <c r="L39" s="69">
        <v>2013</v>
      </c>
      <c r="M39" s="70">
        <v>1100</v>
      </c>
      <c r="N39" s="74">
        <v>41228</v>
      </c>
      <c r="O39" s="74">
        <v>41275</v>
      </c>
    </row>
    <row r="40" spans="1:15" ht="14.25">
      <c r="A40" s="71">
        <v>2013</v>
      </c>
      <c r="B40" s="72" t="s">
        <v>390</v>
      </c>
      <c r="C40" s="72" t="s">
        <v>391</v>
      </c>
      <c r="D40" s="73">
        <v>1006103</v>
      </c>
      <c r="E40" s="73">
        <v>3</v>
      </c>
      <c r="F40" s="73"/>
      <c r="G40" s="72">
        <v>471</v>
      </c>
      <c r="H40" s="72" t="s">
        <v>263</v>
      </c>
      <c r="I40" s="73" t="s">
        <v>392</v>
      </c>
      <c r="J40" s="73" t="s">
        <v>290</v>
      </c>
      <c r="K40" s="73" t="b">
        <v>0</v>
      </c>
      <c r="L40" s="69">
        <v>2014</v>
      </c>
      <c r="M40" s="70">
        <v>726</v>
      </c>
      <c r="N40" s="74">
        <v>41228</v>
      </c>
      <c r="O40" s="74">
        <v>41275</v>
      </c>
    </row>
    <row r="41" spans="1:15" ht="14.25">
      <c r="A41" s="71">
        <v>2013</v>
      </c>
      <c r="B41" s="72" t="s">
        <v>390</v>
      </c>
      <c r="C41" s="72" t="s">
        <v>391</v>
      </c>
      <c r="D41" s="73">
        <v>1006103</v>
      </c>
      <c r="E41" s="73">
        <v>3</v>
      </c>
      <c r="F41" s="73"/>
      <c r="G41" s="72">
        <v>173</v>
      </c>
      <c r="H41" s="72">
        <v>4.2</v>
      </c>
      <c r="I41" s="73"/>
      <c r="J41" s="73" t="s">
        <v>273</v>
      </c>
      <c r="K41" s="73" t="b">
        <v>0</v>
      </c>
      <c r="L41" s="69">
        <v>2013</v>
      </c>
      <c r="M41" s="70">
        <v>644902</v>
      </c>
      <c r="N41" s="74">
        <v>41228</v>
      </c>
      <c r="O41" s="74">
        <v>41275</v>
      </c>
    </row>
    <row r="42" spans="1:15" ht="14.25">
      <c r="A42" s="71">
        <v>2013</v>
      </c>
      <c r="B42" s="72" t="s">
        <v>390</v>
      </c>
      <c r="C42" s="72" t="s">
        <v>391</v>
      </c>
      <c r="D42" s="73">
        <v>1006103</v>
      </c>
      <c r="E42" s="73">
        <v>3</v>
      </c>
      <c r="F42" s="73"/>
      <c r="G42" s="72">
        <v>460</v>
      </c>
      <c r="H42" s="72">
        <v>21</v>
      </c>
      <c r="I42" s="73" t="s">
        <v>407</v>
      </c>
      <c r="J42" s="73" t="s">
        <v>288</v>
      </c>
      <c r="K42" s="73" t="b">
        <v>1</v>
      </c>
      <c r="L42" s="69">
        <v>2013</v>
      </c>
      <c r="M42" s="70">
        <v>0.0599</v>
      </c>
      <c r="N42" s="74">
        <v>41228</v>
      </c>
      <c r="O42" s="74">
        <v>41275</v>
      </c>
    </row>
    <row r="43" spans="1:15" ht="14.25">
      <c r="A43" s="71">
        <v>2013</v>
      </c>
      <c r="B43" s="72" t="s">
        <v>390</v>
      </c>
      <c r="C43" s="72" t="s">
        <v>391</v>
      </c>
      <c r="D43" s="73">
        <v>1006103</v>
      </c>
      <c r="E43" s="73">
        <v>3</v>
      </c>
      <c r="F43" s="73"/>
      <c r="G43" s="72">
        <v>470</v>
      </c>
      <c r="H43" s="72" t="s">
        <v>132</v>
      </c>
      <c r="I43" s="73" t="s">
        <v>392</v>
      </c>
      <c r="J43" s="73" t="s">
        <v>289</v>
      </c>
      <c r="K43" s="73" t="b">
        <v>0</v>
      </c>
      <c r="L43" s="69">
        <v>2015</v>
      </c>
      <c r="M43" s="70">
        <v>533</v>
      </c>
      <c r="N43" s="74">
        <v>41228</v>
      </c>
      <c r="O43" s="74">
        <v>41275</v>
      </c>
    </row>
    <row r="44" spans="1:15" ht="14.25">
      <c r="A44" s="71">
        <v>2013</v>
      </c>
      <c r="B44" s="72" t="s">
        <v>390</v>
      </c>
      <c r="C44" s="72" t="s">
        <v>391</v>
      </c>
      <c r="D44" s="73">
        <v>1006103</v>
      </c>
      <c r="E44" s="73">
        <v>3</v>
      </c>
      <c r="F44" s="73"/>
      <c r="G44" s="72">
        <v>260</v>
      </c>
      <c r="H44" s="72">
        <v>9</v>
      </c>
      <c r="I44" s="73" t="s">
        <v>397</v>
      </c>
      <c r="J44" s="73" t="s">
        <v>118</v>
      </c>
      <c r="K44" s="73" t="b">
        <v>0</v>
      </c>
      <c r="L44" s="69">
        <v>2015</v>
      </c>
      <c r="M44" s="70">
        <v>1623903</v>
      </c>
      <c r="N44" s="74">
        <v>41228</v>
      </c>
      <c r="O44" s="74">
        <v>41275</v>
      </c>
    </row>
    <row r="45" spans="1:15" ht="14.25">
      <c r="A45" s="71">
        <v>2013</v>
      </c>
      <c r="B45" s="72" t="s">
        <v>390</v>
      </c>
      <c r="C45" s="72" t="s">
        <v>391</v>
      </c>
      <c r="D45" s="73">
        <v>1006103</v>
      </c>
      <c r="E45" s="73">
        <v>3</v>
      </c>
      <c r="F45" s="73"/>
      <c r="G45" s="72">
        <v>520</v>
      </c>
      <c r="H45" s="72">
        <v>25</v>
      </c>
      <c r="I45" s="73" t="s">
        <v>403</v>
      </c>
      <c r="J45" s="73" t="s">
        <v>48</v>
      </c>
      <c r="K45" s="73" t="b">
        <v>1</v>
      </c>
      <c r="L45" s="69">
        <v>2013</v>
      </c>
      <c r="M45" s="70">
        <v>2612290</v>
      </c>
      <c r="N45" s="74">
        <v>41228</v>
      </c>
      <c r="O45" s="74">
        <v>41275</v>
      </c>
    </row>
    <row r="46" spans="1:15" ht="14.25">
      <c r="A46" s="71">
        <v>2013</v>
      </c>
      <c r="B46" s="72" t="s">
        <v>390</v>
      </c>
      <c r="C46" s="72" t="s">
        <v>391</v>
      </c>
      <c r="D46" s="73">
        <v>1006103</v>
      </c>
      <c r="E46" s="73">
        <v>3</v>
      </c>
      <c r="F46" s="73"/>
      <c r="G46" s="72">
        <v>550</v>
      </c>
      <c r="H46" s="72">
        <v>28</v>
      </c>
      <c r="I46" s="73" t="s">
        <v>406</v>
      </c>
      <c r="J46" s="73" t="s">
        <v>47</v>
      </c>
      <c r="K46" s="73" t="b">
        <v>0</v>
      </c>
      <c r="L46" s="69">
        <v>2014</v>
      </c>
      <c r="M46" s="70">
        <v>1873920</v>
      </c>
      <c r="N46" s="74">
        <v>41228</v>
      </c>
      <c r="O46" s="74">
        <v>41275</v>
      </c>
    </row>
    <row r="47" spans="1:15" ht="14.25">
      <c r="A47" s="71">
        <v>2013</v>
      </c>
      <c r="B47" s="72" t="s">
        <v>390</v>
      </c>
      <c r="C47" s="72" t="s">
        <v>391</v>
      </c>
      <c r="D47" s="73">
        <v>1006103</v>
      </c>
      <c r="E47" s="73">
        <v>3</v>
      </c>
      <c r="F47" s="73"/>
      <c r="G47" s="72">
        <v>7</v>
      </c>
      <c r="H47" s="72" t="s">
        <v>246</v>
      </c>
      <c r="I47" s="73"/>
      <c r="J47" s="73" t="s">
        <v>247</v>
      </c>
      <c r="K47" s="73" t="b">
        <v>1</v>
      </c>
      <c r="L47" s="69">
        <v>2013</v>
      </c>
      <c r="M47" s="70">
        <v>340967</v>
      </c>
      <c r="N47" s="74">
        <v>41228</v>
      </c>
      <c r="O47" s="74">
        <v>41275</v>
      </c>
    </row>
    <row r="48" spans="1:15" ht="14.25">
      <c r="A48" s="71">
        <v>2013</v>
      </c>
      <c r="B48" s="72" t="s">
        <v>390</v>
      </c>
      <c r="C48" s="72" t="s">
        <v>391</v>
      </c>
      <c r="D48" s="73">
        <v>1006103</v>
      </c>
      <c r="E48" s="73">
        <v>3</v>
      </c>
      <c r="F48" s="73"/>
      <c r="G48" s="72">
        <v>400</v>
      </c>
      <c r="H48" s="72">
        <v>18</v>
      </c>
      <c r="I48" s="73" t="s">
        <v>408</v>
      </c>
      <c r="J48" s="73" t="s">
        <v>69</v>
      </c>
      <c r="K48" s="73" t="b">
        <v>0</v>
      </c>
      <c r="L48" s="69">
        <v>2013</v>
      </c>
      <c r="M48" s="70">
        <v>0.0904</v>
      </c>
      <c r="N48" s="74">
        <v>41228</v>
      </c>
      <c r="O48" s="74">
        <v>41275</v>
      </c>
    </row>
    <row r="49" spans="1:15" ht="14.25">
      <c r="A49" s="71">
        <v>2013</v>
      </c>
      <c r="B49" s="72" t="s">
        <v>390</v>
      </c>
      <c r="C49" s="72" t="s">
        <v>391</v>
      </c>
      <c r="D49" s="73">
        <v>1006103</v>
      </c>
      <c r="E49" s="73">
        <v>3</v>
      </c>
      <c r="F49" s="73"/>
      <c r="G49" s="72">
        <v>210</v>
      </c>
      <c r="H49" s="72" t="s">
        <v>112</v>
      </c>
      <c r="I49" s="73"/>
      <c r="J49" s="73" t="s">
        <v>274</v>
      </c>
      <c r="K49" s="73" t="b">
        <v>1</v>
      </c>
      <c r="L49" s="69">
        <v>2013</v>
      </c>
      <c r="M49" s="70">
        <v>1725000</v>
      </c>
      <c r="N49" s="74">
        <v>41228</v>
      </c>
      <c r="O49" s="74">
        <v>41275</v>
      </c>
    </row>
    <row r="50" spans="1:15" ht="14.25">
      <c r="A50" s="71">
        <v>2013</v>
      </c>
      <c r="B50" s="72" t="s">
        <v>390</v>
      </c>
      <c r="C50" s="72" t="s">
        <v>391</v>
      </c>
      <c r="D50" s="73">
        <v>1006103</v>
      </c>
      <c r="E50" s="73">
        <v>3</v>
      </c>
      <c r="F50" s="73"/>
      <c r="G50" s="72">
        <v>510</v>
      </c>
      <c r="H50" s="72">
        <v>24</v>
      </c>
      <c r="I50" s="73" t="s">
        <v>400</v>
      </c>
      <c r="J50" s="73" t="s">
        <v>294</v>
      </c>
      <c r="K50" s="73" t="b">
        <v>1</v>
      </c>
      <c r="L50" s="69">
        <v>2017</v>
      </c>
      <c r="M50" s="70">
        <v>35614520</v>
      </c>
      <c r="N50" s="74">
        <v>41228</v>
      </c>
      <c r="O50" s="74">
        <v>41275</v>
      </c>
    </row>
    <row r="51" spans="1:15" ht="14.25">
      <c r="A51" s="71">
        <v>2013</v>
      </c>
      <c r="B51" s="72" t="s">
        <v>390</v>
      </c>
      <c r="C51" s="72" t="s">
        <v>391</v>
      </c>
      <c r="D51" s="73">
        <v>1006103</v>
      </c>
      <c r="E51" s="73">
        <v>3</v>
      </c>
      <c r="F51" s="73"/>
      <c r="G51" s="72">
        <v>470</v>
      </c>
      <c r="H51" s="72" t="s">
        <v>132</v>
      </c>
      <c r="I51" s="73" t="s">
        <v>392</v>
      </c>
      <c r="J51" s="73" t="s">
        <v>289</v>
      </c>
      <c r="K51" s="73" t="b">
        <v>0</v>
      </c>
      <c r="L51" s="69">
        <v>2013</v>
      </c>
      <c r="M51" s="70">
        <v>1100</v>
      </c>
      <c r="N51" s="74">
        <v>41228</v>
      </c>
      <c r="O51" s="74">
        <v>41275</v>
      </c>
    </row>
    <row r="52" spans="1:15" ht="14.25">
      <c r="A52" s="71">
        <v>2013</v>
      </c>
      <c r="B52" s="72" t="s">
        <v>390</v>
      </c>
      <c r="C52" s="72" t="s">
        <v>391</v>
      </c>
      <c r="D52" s="73">
        <v>1006103</v>
      </c>
      <c r="E52" s="73">
        <v>3</v>
      </c>
      <c r="F52" s="73"/>
      <c r="G52" s="72">
        <v>550</v>
      </c>
      <c r="H52" s="72">
        <v>28</v>
      </c>
      <c r="I52" s="73" t="s">
        <v>406</v>
      </c>
      <c r="J52" s="73" t="s">
        <v>47</v>
      </c>
      <c r="K52" s="73" t="b">
        <v>0</v>
      </c>
      <c r="L52" s="69">
        <v>2013</v>
      </c>
      <c r="M52" s="70">
        <v>614497</v>
      </c>
      <c r="N52" s="74">
        <v>41228</v>
      </c>
      <c r="O52" s="74">
        <v>41275</v>
      </c>
    </row>
    <row r="53" spans="1:15" ht="14.25">
      <c r="A53" s="71">
        <v>2013</v>
      </c>
      <c r="B53" s="72" t="s">
        <v>390</v>
      </c>
      <c r="C53" s="72" t="s">
        <v>391</v>
      </c>
      <c r="D53" s="73">
        <v>1006103</v>
      </c>
      <c r="E53" s="73">
        <v>3</v>
      </c>
      <c r="F53" s="73"/>
      <c r="G53" s="72">
        <v>410</v>
      </c>
      <c r="H53" s="72" t="s">
        <v>128</v>
      </c>
      <c r="I53" s="73" t="s">
        <v>409</v>
      </c>
      <c r="J53" s="73" t="s">
        <v>71</v>
      </c>
      <c r="K53" s="73" t="b">
        <v>0</v>
      </c>
      <c r="L53" s="69">
        <v>2013</v>
      </c>
      <c r="M53" s="70">
        <v>0.0904</v>
      </c>
      <c r="N53" s="74">
        <v>41228</v>
      </c>
      <c r="O53" s="74">
        <v>41275</v>
      </c>
    </row>
    <row r="54" spans="1:15" ht="14.25">
      <c r="A54" s="71">
        <v>2013</v>
      </c>
      <c r="B54" s="72" t="s">
        <v>390</v>
      </c>
      <c r="C54" s="72" t="s">
        <v>391</v>
      </c>
      <c r="D54" s="73">
        <v>1006103</v>
      </c>
      <c r="E54" s="73">
        <v>3</v>
      </c>
      <c r="F54" s="73"/>
      <c r="G54" s="72">
        <v>420</v>
      </c>
      <c r="H54" s="72">
        <v>19</v>
      </c>
      <c r="I54" s="73" t="s">
        <v>410</v>
      </c>
      <c r="J54" s="73" t="s">
        <v>72</v>
      </c>
      <c r="K54" s="73" t="b">
        <v>1</v>
      </c>
      <c r="L54" s="69">
        <v>2013</v>
      </c>
      <c r="M54" s="70">
        <v>0.0599</v>
      </c>
      <c r="N54" s="74">
        <v>41228</v>
      </c>
      <c r="O54" s="74">
        <v>41275</v>
      </c>
    </row>
    <row r="55" spans="1:15" ht="14.25">
      <c r="A55" s="71">
        <v>2013</v>
      </c>
      <c r="B55" s="72" t="s">
        <v>390</v>
      </c>
      <c r="C55" s="72" t="s">
        <v>391</v>
      </c>
      <c r="D55" s="73">
        <v>1006103</v>
      </c>
      <c r="E55" s="73">
        <v>3</v>
      </c>
      <c r="F55" s="73"/>
      <c r="G55" s="72">
        <v>560</v>
      </c>
      <c r="H55" s="72">
        <v>29</v>
      </c>
      <c r="I55" s="73" t="s">
        <v>411</v>
      </c>
      <c r="J55" s="73" t="s">
        <v>49</v>
      </c>
      <c r="K55" s="73" t="b">
        <v>0</v>
      </c>
      <c r="L55" s="69">
        <v>2013</v>
      </c>
      <c r="M55" s="70">
        <v>1110503</v>
      </c>
      <c r="N55" s="74">
        <v>41228</v>
      </c>
      <c r="O55" s="74">
        <v>41275</v>
      </c>
    </row>
    <row r="56" spans="1:15" ht="14.25">
      <c r="A56" s="71">
        <v>2013</v>
      </c>
      <c r="B56" s="72" t="s">
        <v>390</v>
      </c>
      <c r="C56" s="72" t="s">
        <v>391</v>
      </c>
      <c r="D56" s="73">
        <v>1006103</v>
      </c>
      <c r="E56" s="73">
        <v>3</v>
      </c>
      <c r="F56" s="73"/>
      <c r="G56" s="72">
        <v>430</v>
      </c>
      <c r="H56" s="72" t="s">
        <v>129</v>
      </c>
      <c r="I56" s="73" t="s">
        <v>412</v>
      </c>
      <c r="J56" s="73" t="s">
        <v>74</v>
      </c>
      <c r="K56" s="73" t="b">
        <v>0</v>
      </c>
      <c r="L56" s="69">
        <v>2015</v>
      </c>
      <c r="M56" s="70">
        <v>0.0375</v>
      </c>
      <c r="N56" s="74">
        <v>41228</v>
      </c>
      <c r="O56" s="74">
        <v>41275</v>
      </c>
    </row>
    <row r="57" spans="1:15" ht="14.25">
      <c r="A57" s="71">
        <v>2013</v>
      </c>
      <c r="B57" s="72" t="s">
        <v>390</v>
      </c>
      <c r="C57" s="72" t="s">
        <v>391</v>
      </c>
      <c r="D57" s="73">
        <v>1006103</v>
      </c>
      <c r="E57" s="73">
        <v>3</v>
      </c>
      <c r="F57" s="73"/>
      <c r="G57" s="72">
        <v>11</v>
      </c>
      <c r="H57" s="72" t="s">
        <v>99</v>
      </c>
      <c r="I57" s="73"/>
      <c r="J57" s="73" t="s">
        <v>100</v>
      </c>
      <c r="K57" s="73" t="b">
        <v>0</v>
      </c>
      <c r="L57" s="69">
        <v>2013</v>
      </c>
      <c r="M57" s="70">
        <v>4400234</v>
      </c>
      <c r="N57" s="74">
        <v>41228</v>
      </c>
      <c r="O57" s="74">
        <v>41275</v>
      </c>
    </row>
    <row r="58" spans="1:15" ht="14.25">
      <c r="A58" s="71">
        <v>2013</v>
      </c>
      <c r="B58" s="72" t="s">
        <v>390</v>
      </c>
      <c r="C58" s="72" t="s">
        <v>391</v>
      </c>
      <c r="D58" s="73">
        <v>1006103</v>
      </c>
      <c r="E58" s="73">
        <v>3</v>
      </c>
      <c r="F58" s="73"/>
      <c r="G58" s="72">
        <v>491</v>
      </c>
      <c r="H58" s="72" t="s">
        <v>264</v>
      </c>
      <c r="I58" s="73" t="s">
        <v>404</v>
      </c>
      <c r="J58" s="73" t="s">
        <v>293</v>
      </c>
      <c r="K58" s="73" t="b">
        <v>0</v>
      </c>
      <c r="L58" s="69">
        <v>2015</v>
      </c>
      <c r="M58" s="70">
        <v>540</v>
      </c>
      <c r="N58" s="74">
        <v>41228</v>
      </c>
      <c r="O58" s="74">
        <v>41275</v>
      </c>
    </row>
    <row r="59" spans="1:15" ht="14.25">
      <c r="A59" s="71">
        <v>2013</v>
      </c>
      <c r="B59" s="72" t="s">
        <v>390</v>
      </c>
      <c r="C59" s="72" t="s">
        <v>391</v>
      </c>
      <c r="D59" s="73">
        <v>1006103</v>
      </c>
      <c r="E59" s="73">
        <v>3</v>
      </c>
      <c r="F59" s="73"/>
      <c r="G59" s="72">
        <v>460</v>
      </c>
      <c r="H59" s="72">
        <v>21</v>
      </c>
      <c r="I59" s="73" t="s">
        <v>407</v>
      </c>
      <c r="J59" s="73" t="s">
        <v>288</v>
      </c>
      <c r="K59" s="73" t="b">
        <v>1</v>
      </c>
      <c r="L59" s="69">
        <v>2015</v>
      </c>
      <c r="M59" s="70">
        <v>0.0375</v>
      </c>
      <c r="N59" s="74">
        <v>41228</v>
      </c>
      <c r="O59" s="74">
        <v>41275</v>
      </c>
    </row>
    <row r="60" spans="1:15" ht="14.25">
      <c r="A60" s="71">
        <v>2013</v>
      </c>
      <c r="B60" s="72" t="s">
        <v>390</v>
      </c>
      <c r="C60" s="72" t="s">
        <v>391</v>
      </c>
      <c r="D60" s="73">
        <v>1006103</v>
      </c>
      <c r="E60" s="73">
        <v>3</v>
      </c>
      <c r="F60" s="73"/>
      <c r="G60" s="72">
        <v>330</v>
      </c>
      <c r="H60" s="72">
        <v>13</v>
      </c>
      <c r="I60" s="73"/>
      <c r="J60" s="73" t="s">
        <v>277</v>
      </c>
      <c r="K60" s="73" t="b">
        <v>1</v>
      </c>
      <c r="L60" s="69">
        <v>2013</v>
      </c>
      <c r="M60" s="70">
        <v>3069962</v>
      </c>
      <c r="N60" s="74">
        <v>41228</v>
      </c>
      <c r="O60" s="74">
        <v>41275</v>
      </c>
    </row>
    <row r="61" spans="1:15" ht="14.25">
      <c r="A61" s="71">
        <v>2013</v>
      </c>
      <c r="B61" s="72" t="s">
        <v>390</v>
      </c>
      <c r="C61" s="72" t="s">
        <v>391</v>
      </c>
      <c r="D61" s="73">
        <v>1006103</v>
      </c>
      <c r="E61" s="73">
        <v>3</v>
      </c>
      <c r="F61" s="73"/>
      <c r="G61" s="72">
        <v>260</v>
      </c>
      <c r="H61" s="72">
        <v>9</v>
      </c>
      <c r="I61" s="73" t="s">
        <v>397</v>
      </c>
      <c r="J61" s="73" t="s">
        <v>118</v>
      </c>
      <c r="K61" s="73" t="b">
        <v>0</v>
      </c>
      <c r="L61" s="69">
        <v>2016</v>
      </c>
      <c r="M61" s="70">
        <v>2496609</v>
      </c>
      <c r="N61" s="74">
        <v>41228</v>
      </c>
      <c r="O61" s="74">
        <v>41275</v>
      </c>
    </row>
    <row r="62" spans="1:15" ht="14.25">
      <c r="A62" s="71">
        <v>2013</v>
      </c>
      <c r="B62" s="72" t="s">
        <v>390</v>
      </c>
      <c r="C62" s="72" t="s">
        <v>391</v>
      </c>
      <c r="D62" s="73">
        <v>1006103</v>
      </c>
      <c r="E62" s="73">
        <v>3</v>
      </c>
      <c r="F62" s="73"/>
      <c r="G62" s="72">
        <v>451</v>
      </c>
      <c r="H62" s="72" t="s">
        <v>262</v>
      </c>
      <c r="I62" s="73" t="s">
        <v>402</v>
      </c>
      <c r="J62" s="73" t="s">
        <v>287</v>
      </c>
      <c r="K62" s="73" t="b">
        <v>0</v>
      </c>
      <c r="L62" s="69">
        <v>2013</v>
      </c>
      <c r="M62" s="70">
        <v>0.1706</v>
      </c>
      <c r="N62" s="74">
        <v>41228</v>
      </c>
      <c r="O62" s="74">
        <v>41275</v>
      </c>
    </row>
    <row r="63" spans="1:15" ht="14.25">
      <c r="A63" s="71">
        <v>2013</v>
      </c>
      <c r="B63" s="72" t="s">
        <v>390</v>
      </c>
      <c r="C63" s="72" t="s">
        <v>391</v>
      </c>
      <c r="D63" s="73">
        <v>1006103</v>
      </c>
      <c r="E63" s="73">
        <v>3</v>
      </c>
      <c r="F63" s="73"/>
      <c r="G63" s="72">
        <v>570</v>
      </c>
      <c r="H63" s="72">
        <v>30</v>
      </c>
      <c r="I63" s="73" t="s">
        <v>399</v>
      </c>
      <c r="J63" s="73" t="s">
        <v>295</v>
      </c>
      <c r="K63" s="73" t="b">
        <v>0</v>
      </c>
      <c r="L63" s="69">
        <v>2014</v>
      </c>
      <c r="M63" s="70">
        <v>1873920</v>
      </c>
      <c r="N63" s="74">
        <v>41228</v>
      </c>
      <c r="O63" s="74">
        <v>41275</v>
      </c>
    </row>
    <row r="64" spans="1:15" ht="14.25">
      <c r="A64" s="71">
        <v>2013</v>
      </c>
      <c r="B64" s="72" t="s">
        <v>390</v>
      </c>
      <c r="C64" s="72" t="s">
        <v>391</v>
      </c>
      <c r="D64" s="73">
        <v>1006103</v>
      </c>
      <c r="E64" s="73">
        <v>3</v>
      </c>
      <c r="F64" s="73"/>
      <c r="G64" s="72">
        <v>230</v>
      </c>
      <c r="H64" s="72" t="s">
        <v>115</v>
      </c>
      <c r="I64" s="73"/>
      <c r="J64" s="73" t="s">
        <v>275</v>
      </c>
      <c r="K64" s="73" t="b">
        <v>1</v>
      </c>
      <c r="L64" s="69">
        <v>2015</v>
      </c>
      <c r="M64" s="70">
        <v>150000</v>
      </c>
      <c r="N64" s="74">
        <v>41228</v>
      </c>
      <c r="O64" s="74">
        <v>41275</v>
      </c>
    </row>
    <row r="65" spans="1:15" ht="14.25">
      <c r="A65" s="71">
        <v>2013</v>
      </c>
      <c r="B65" s="72" t="s">
        <v>390</v>
      </c>
      <c r="C65" s="72" t="s">
        <v>391</v>
      </c>
      <c r="D65" s="73">
        <v>1006103</v>
      </c>
      <c r="E65" s="73">
        <v>3</v>
      </c>
      <c r="F65" s="73"/>
      <c r="G65" s="72">
        <v>440</v>
      </c>
      <c r="H65" s="72">
        <v>20</v>
      </c>
      <c r="I65" s="73" t="s">
        <v>393</v>
      </c>
      <c r="J65" s="73" t="s">
        <v>130</v>
      </c>
      <c r="K65" s="73" t="b">
        <v>1</v>
      </c>
      <c r="L65" s="69">
        <v>2014</v>
      </c>
      <c r="M65" s="70">
        <v>0.0877</v>
      </c>
      <c r="N65" s="74">
        <v>41228</v>
      </c>
      <c r="O65" s="74">
        <v>41275</v>
      </c>
    </row>
    <row r="66" spans="1:15" ht="14.25">
      <c r="A66" s="71">
        <v>2013</v>
      </c>
      <c r="B66" s="72" t="s">
        <v>390</v>
      </c>
      <c r="C66" s="72" t="s">
        <v>391</v>
      </c>
      <c r="D66" s="73">
        <v>1006103</v>
      </c>
      <c r="E66" s="73">
        <v>3</v>
      </c>
      <c r="F66" s="73"/>
      <c r="G66" s="72">
        <v>270</v>
      </c>
      <c r="H66" s="72">
        <v>10</v>
      </c>
      <c r="I66" s="73"/>
      <c r="J66" s="73" t="s">
        <v>17</v>
      </c>
      <c r="K66" s="73" t="b">
        <v>0</v>
      </c>
      <c r="L66" s="69">
        <v>2013</v>
      </c>
      <c r="M66" s="70">
        <v>2738760</v>
      </c>
      <c r="N66" s="74">
        <v>41228</v>
      </c>
      <c r="O66" s="74">
        <v>41275</v>
      </c>
    </row>
    <row r="67" spans="1:15" ht="14.25">
      <c r="A67" s="71">
        <v>2013</v>
      </c>
      <c r="B67" s="72" t="s">
        <v>390</v>
      </c>
      <c r="C67" s="72" t="s">
        <v>391</v>
      </c>
      <c r="D67" s="73">
        <v>1006103</v>
      </c>
      <c r="E67" s="73">
        <v>3</v>
      </c>
      <c r="F67" s="73"/>
      <c r="G67" s="72">
        <v>520</v>
      </c>
      <c r="H67" s="72">
        <v>25</v>
      </c>
      <c r="I67" s="73" t="s">
        <v>403</v>
      </c>
      <c r="J67" s="73" t="s">
        <v>48</v>
      </c>
      <c r="K67" s="73" t="b">
        <v>1</v>
      </c>
      <c r="L67" s="69">
        <v>2017</v>
      </c>
      <c r="M67" s="70">
        <v>1518014</v>
      </c>
      <c r="N67" s="74">
        <v>41228</v>
      </c>
      <c r="O67" s="74">
        <v>41275</v>
      </c>
    </row>
    <row r="68" spans="1:15" ht="14.25">
      <c r="A68" s="71">
        <v>2013</v>
      </c>
      <c r="B68" s="72" t="s">
        <v>390</v>
      </c>
      <c r="C68" s="72" t="s">
        <v>391</v>
      </c>
      <c r="D68" s="73">
        <v>1006103</v>
      </c>
      <c r="E68" s="73">
        <v>3</v>
      </c>
      <c r="F68" s="73"/>
      <c r="G68" s="72">
        <v>430</v>
      </c>
      <c r="H68" s="72" t="s">
        <v>129</v>
      </c>
      <c r="I68" s="73" t="s">
        <v>412</v>
      </c>
      <c r="J68" s="73" t="s">
        <v>74</v>
      </c>
      <c r="K68" s="73" t="b">
        <v>0</v>
      </c>
      <c r="L68" s="69">
        <v>2014</v>
      </c>
      <c r="M68" s="70">
        <v>0.059</v>
      </c>
      <c r="N68" s="74">
        <v>41228</v>
      </c>
      <c r="O68" s="74">
        <v>41275</v>
      </c>
    </row>
    <row r="69" spans="1:15" ht="14.25">
      <c r="A69" s="71">
        <v>2013</v>
      </c>
      <c r="B69" s="72" t="s">
        <v>390</v>
      </c>
      <c r="C69" s="72" t="s">
        <v>391</v>
      </c>
      <c r="D69" s="73">
        <v>1006103</v>
      </c>
      <c r="E69" s="73">
        <v>3</v>
      </c>
      <c r="F69" s="73"/>
      <c r="G69" s="72">
        <v>450</v>
      </c>
      <c r="H69" s="72" t="s">
        <v>131</v>
      </c>
      <c r="I69" s="73" t="s">
        <v>402</v>
      </c>
      <c r="J69" s="73" t="s">
        <v>52</v>
      </c>
      <c r="K69" s="73" t="b">
        <v>0</v>
      </c>
      <c r="L69" s="69">
        <v>2014</v>
      </c>
      <c r="M69" s="70">
        <v>0.1309</v>
      </c>
      <c r="N69" s="74">
        <v>41228</v>
      </c>
      <c r="O69" s="74">
        <v>41275</v>
      </c>
    </row>
    <row r="70" spans="1:15" ht="14.25">
      <c r="A70" s="71">
        <v>2013</v>
      </c>
      <c r="B70" s="72" t="s">
        <v>390</v>
      </c>
      <c r="C70" s="72" t="s">
        <v>391</v>
      </c>
      <c r="D70" s="73">
        <v>1006103</v>
      </c>
      <c r="E70" s="73">
        <v>3</v>
      </c>
      <c r="F70" s="73"/>
      <c r="G70" s="72">
        <v>11</v>
      </c>
      <c r="H70" s="72" t="s">
        <v>99</v>
      </c>
      <c r="I70" s="73"/>
      <c r="J70" s="73" t="s">
        <v>100</v>
      </c>
      <c r="K70" s="73" t="b">
        <v>0</v>
      </c>
      <c r="L70" s="69">
        <v>2015</v>
      </c>
      <c r="M70" s="70">
        <v>4622996</v>
      </c>
      <c r="N70" s="74">
        <v>41228</v>
      </c>
      <c r="O70" s="74">
        <v>41275</v>
      </c>
    </row>
    <row r="71" spans="1:15" ht="14.25">
      <c r="A71" s="71">
        <v>2013</v>
      </c>
      <c r="B71" s="72" t="s">
        <v>390</v>
      </c>
      <c r="C71" s="72" t="s">
        <v>391</v>
      </c>
      <c r="D71" s="73">
        <v>1006103</v>
      </c>
      <c r="E71" s="73">
        <v>3</v>
      </c>
      <c r="F71" s="73"/>
      <c r="G71" s="72">
        <v>500</v>
      </c>
      <c r="H71" s="72">
        <v>23</v>
      </c>
      <c r="I71" s="73" t="s">
        <v>413</v>
      </c>
      <c r="J71" s="73" t="s">
        <v>59</v>
      </c>
      <c r="K71" s="73" t="b">
        <v>1</v>
      </c>
      <c r="L71" s="69">
        <v>2013</v>
      </c>
      <c r="M71" s="70">
        <v>33219934</v>
      </c>
      <c r="N71" s="74">
        <v>41228</v>
      </c>
      <c r="O71" s="74">
        <v>41275</v>
      </c>
    </row>
    <row r="72" spans="1:15" ht="14.25">
      <c r="A72" s="71">
        <v>2013</v>
      </c>
      <c r="B72" s="72" t="s">
        <v>390</v>
      </c>
      <c r="C72" s="72" t="s">
        <v>391</v>
      </c>
      <c r="D72" s="73">
        <v>1006103</v>
      </c>
      <c r="E72" s="73">
        <v>3</v>
      </c>
      <c r="F72" s="73"/>
      <c r="G72" s="72">
        <v>2</v>
      </c>
      <c r="H72" s="72" t="s">
        <v>92</v>
      </c>
      <c r="I72" s="73"/>
      <c r="J72" s="73" t="s">
        <v>266</v>
      </c>
      <c r="K72" s="73" t="b">
        <v>1</v>
      </c>
      <c r="L72" s="69">
        <v>2013</v>
      </c>
      <c r="M72" s="70">
        <v>33219934</v>
      </c>
      <c r="N72" s="74">
        <v>41228</v>
      </c>
      <c r="O72" s="74">
        <v>41275</v>
      </c>
    </row>
    <row r="73" spans="1:15" ht="14.25">
      <c r="A73" s="71">
        <v>2013</v>
      </c>
      <c r="B73" s="72" t="s">
        <v>390</v>
      </c>
      <c r="C73" s="72" t="s">
        <v>391</v>
      </c>
      <c r="D73" s="73">
        <v>1006103</v>
      </c>
      <c r="E73" s="73">
        <v>3</v>
      </c>
      <c r="F73" s="73"/>
      <c r="G73" s="72">
        <v>490</v>
      </c>
      <c r="H73" s="72" t="s">
        <v>133</v>
      </c>
      <c r="I73" s="73" t="s">
        <v>404</v>
      </c>
      <c r="J73" s="73" t="s">
        <v>292</v>
      </c>
      <c r="K73" s="73" t="b">
        <v>0</v>
      </c>
      <c r="L73" s="69">
        <v>2015</v>
      </c>
      <c r="M73" s="70">
        <v>533</v>
      </c>
      <c r="N73" s="74">
        <v>41228</v>
      </c>
      <c r="O73" s="74">
        <v>41275</v>
      </c>
    </row>
    <row r="74" spans="1:15" ht="14.25">
      <c r="A74" s="71">
        <v>2013</v>
      </c>
      <c r="B74" s="72" t="s">
        <v>390</v>
      </c>
      <c r="C74" s="72" t="s">
        <v>391</v>
      </c>
      <c r="D74" s="73">
        <v>1006103</v>
      </c>
      <c r="E74" s="73">
        <v>3</v>
      </c>
      <c r="F74" s="73"/>
      <c r="G74" s="72">
        <v>520</v>
      </c>
      <c r="H74" s="72">
        <v>25</v>
      </c>
      <c r="I74" s="73" t="s">
        <v>403</v>
      </c>
      <c r="J74" s="73" t="s">
        <v>48</v>
      </c>
      <c r="K74" s="73" t="b">
        <v>1</v>
      </c>
      <c r="L74" s="69">
        <v>2015</v>
      </c>
      <c r="M74" s="70">
        <v>2419945</v>
      </c>
      <c r="N74" s="74">
        <v>41228</v>
      </c>
      <c r="O74" s="74">
        <v>41275</v>
      </c>
    </row>
    <row r="75" spans="1:15" ht="14.25">
      <c r="A75" s="71">
        <v>2013</v>
      </c>
      <c r="B75" s="72" t="s">
        <v>390</v>
      </c>
      <c r="C75" s="72" t="s">
        <v>391</v>
      </c>
      <c r="D75" s="73">
        <v>1006103</v>
      </c>
      <c r="E75" s="73">
        <v>3</v>
      </c>
      <c r="F75" s="73"/>
      <c r="G75" s="72">
        <v>470</v>
      </c>
      <c r="H75" s="72" t="s">
        <v>132</v>
      </c>
      <c r="I75" s="73" t="s">
        <v>392</v>
      </c>
      <c r="J75" s="73" t="s">
        <v>289</v>
      </c>
      <c r="K75" s="73" t="b">
        <v>0</v>
      </c>
      <c r="L75" s="69">
        <v>2016</v>
      </c>
      <c r="M75" s="70">
        <v>850</v>
      </c>
      <c r="N75" s="74">
        <v>41228</v>
      </c>
      <c r="O75" s="74">
        <v>41275</v>
      </c>
    </row>
    <row r="76" spans="1:15" ht="14.25">
      <c r="A76" s="71">
        <v>2013</v>
      </c>
      <c r="B76" s="72" t="s">
        <v>390</v>
      </c>
      <c r="C76" s="72" t="s">
        <v>391</v>
      </c>
      <c r="D76" s="73">
        <v>1006103</v>
      </c>
      <c r="E76" s="73">
        <v>3</v>
      </c>
      <c r="F76" s="73"/>
      <c r="G76" s="72">
        <v>2</v>
      </c>
      <c r="H76" s="72" t="s">
        <v>92</v>
      </c>
      <c r="I76" s="73"/>
      <c r="J76" s="73" t="s">
        <v>266</v>
      </c>
      <c r="K76" s="73" t="b">
        <v>1</v>
      </c>
      <c r="L76" s="69">
        <v>2017</v>
      </c>
      <c r="M76" s="70">
        <v>37132534</v>
      </c>
      <c r="N76" s="74">
        <v>41228</v>
      </c>
      <c r="O76" s="74">
        <v>41275</v>
      </c>
    </row>
    <row r="77" spans="1:15" ht="14.25">
      <c r="A77" s="71">
        <v>2013</v>
      </c>
      <c r="B77" s="72" t="s">
        <v>390</v>
      </c>
      <c r="C77" s="72" t="s">
        <v>391</v>
      </c>
      <c r="D77" s="73">
        <v>1006103</v>
      </c>
      <c r="E77" s="73">
        <v>3</v>
      </c>
      <c r="F77" s="73"/>
      <c r="G77" s="72">
        <v>510</v>
      </c>
      <c r="H77" s="72">
        <v>24</v>
      </c>
      <c r="I77" s="73" t="s">
        <v>400</v>
      </c>
      <c r="J77" s="73" t="s">
        <v>294</v>
      </c>
      <c r="K77" s="73" t="b">
        <v>1</v>
      </c>
      <c r="L77" s="69">
        <v>2015</v>
      </c>
      <c r="M77" s="70">
        <v>33086246</v>
      </c>
      <c r="N77" s="74">
        <v>41228</v>
      </c>
      <c r="O77" s="74">
        <v>41275</v>
      </c>
    </row>
    <row r="78" spans="1:15" ht="14.25">
      <c r="A78" s="71">
        <v>2013</v>
      </c>
      <c r="B78" s="72" t="s">
        <v>390</v>
      </c>
      <c r="C78" s="72" t="s">
        <v>391</v>
      </c>
      <c r="D78" s="73">
        <v>1006103</v>
      </c>
      <c r="E78" s="73">
        <v>3</v>
      </c>
      <c r="F78" s="73"/>
      <c r="G78" s="72">
        <v>260</v>
      </c>
      <c r="H78" s="72">
        <v>9</v>
      </c>
      <c r="I78" s="73" t="s">
        <v>397</v>
      </c>
      <c r="J78" s="73" t="s">
        <v>118</v>
      </c>
      <c r="K78" s="73" t="b">
        <v>0</v>
      </c>
      <c r="L78" s="69">
        <v>2013</v>
      </c>
      <c r="M78" s="70">
        <v>2273159</v>
      </c>
      <c r="N78" s="74">
        <v>41228</v>
      </c>
      <c r="O78" s="74">
        <v>41275</v>
      </c>
    </row>
    <row r="79" spans="1:15" ht="14.25">
      <c r="A79" s="71">
        <v>2013</v>
      </c>
      <c r="B79" s="72" t="s">
        <v>390</v>
      </c>
      <c r="C79" s="72" t="s">
        <v>391</v>
      </c>
      <c r="D79" s="73">
        <v>1006103</v>
      </c>
      <c r="E79" s="73">
        <v>3</v>
      </c>
      <c r="F79" s="73"/>
      <c r="G79" s="72">
        <v>5</v>
      </c>
      <c r="H79" s="72" t="s">
        <v>94</v>
      </c>
      <c r="I79" s="73"/>
      <c r="J79" s="73" t="s">
        <v>268</v>
      </c>
      <c r="K79" s="73" t="b">
        <v>1</v>
      </c>
      <c r="L79" s="69">
        <v>2016</v>
      </c>
      <c r="M79" s="70">
        <v>400000</v>
      </c>
      <c r="N79" s="74">
        <v>41228</v>
      </c>
      <c r="O79" s="74">
        <v>41275</v>
      </c>
    </row>
    <row r="80" spans="1:15" ht="14.25">
      <c r="A80" s="71">
        <v>2013</v>
      </c>
      <c r="B80" s="72" t="s">
        <v>390</v>
      </c>
      <c r="C80" s="72" t="s">
        <v>391</v>
      </c>
      <c r="D80" s="73">
        <v>1006103</v>
      </c>
      <c r="E80" s="73">
        <v>3</v>
      </c>
      <c r="F80" s="73"/>
      <c r="G80" s="72">
        <v>1</v>
      </c>
      <c r="H80" s="72">
        <v>1</v>
      </c>
      <c r="I80" s="73" t="s">
        <v>401</v>
      </c>
      <c r="J80" s="73" t="s">
        <v>91</v>
      </c>
      <c r="K80" s="73" t="b">
        <v>1</v>
      </c>
      <c r="L80" s="69">
        <v>2016</v>
      </c>
      <c r="M80" s="70">
        <v>36704633</v>
      </c>
      <c r="N80" s="74">
        <v>41228</v>
      </c>
      <c r="O80" s="74">
        <v>41275</v>
      </c>
    </row>
    <row r="81" spans="1:15" ht="14.25">
      <c r="A81" s="71">
        <v>2013</v>
      </c>
      <c r="B81" s="72" t="s">
        <v>390</v>
      </c>
      <c r="C81" s="72" t="s">
        <v>391</v>
      </c>
      <c r="D81" s="73">
        <v>1006103</v>
      </c>
      <c r="E81" s="73">
        <v>3</v>
      </c>
      <c r="F81" s="73"/>
      <c r="G81" s="72">
        <v>370</v>
      </c>
      <c r="H81" s="72">
        <v>16</v>
      </c>
      <c r="I81" s="73"/>
      <c r="J81" s="73" t="s">
        <v>126</v>
      </c>
      <c r="K81" s="73" t="b">
        <v>1</v>
      </c>
      <c r="L81" s="69">
        <v>2014</v>
      </c>
      <c r="M81" s="70">
        <v>1873920</v>
      </c>
      <c r="N81" s="74">
        <v>41228</v>
      </c>
      <c r="O81" s="74">
        <v>41275</v>
      </c>
    </row>
    <row r="82" spans="1:15" ht="14.25">
      <c r="A82" s="71">
        <v>2013</v>
      </c>
      <c r="B82" s="72" t="s">
        <v>390</v>
      </c>
      <c r="C82" s="72" t="s">
        <v>391</v>
      </c>
      <c r="D82" s="73">
        <v>1006103</v>
      </c>
      <c r="E82" s="73">
        <v>3</v>
      </c>
      <c r="F82" s="73"/>
      <c r="G82" s="72">
        <v>451</v>
      </c>
      <c r="H82" s="72" t="s">
        <v>262</v>
      </c>
      <c r="I82" s="73" t="s">
        <v>402</v>
      </c>
      <c r="J82" s="73" t="s">
        <v>287</v>
      </c>
      <c r="K82" s="73" t="b">
        <v>0</v>
      </c>
      <c r="L82" s="69">
        <v>2016</v>
      </c>
      <c r="M82" s="70">
        <v>0.085</v>
      </c>
      <c r="N82" s="74">
        <v>41228</v>
      </c>
      <c r="O82" s="74">
        <v>41275</v>
      </c>
    </row>
    <row r="83" spans="1:15" ht="14.25">
      <c r="A83" s="71">
        <v>2013</v>
      </c>
      <c r="B83" s="72" t="s">
        <v>390</v>
      </c>
      <c r="C83" s="72" t="s">
        <v>391</v>
      </c>
      <c r="D83" s="73">
        <v>1006103</v>
      </c>
      <c r="E83" s="73">
        <v>3</v>
      </c>
      <c r="F83" s="73"/>
      <c r="G83" s="72">
        <v>8</v>
      </c>
      <c r="H83" s="72" t="s">
        <v>96</v>
      </c>
      <c r="I83" s="73"/>
      <c r="J83" s="73" t="s">
        <v>248</v>
      </c>
      <c r="K83" s="73" t="b">
        <v>1</v>
      </c>
      <c r="L83" s="69">
        <v>2013</v>
      </c>
      <c r="M83" s="70">
        <v>340967</v>
      </c>
      <c r="N83" s="74">
        <v>41228</v>
      </c>
      <c r="O83" s="74">
        <v>41275</v>
      </c>
    </row>
    <row r="84" spans="1:15" ht="14.25">
      <c r="A84" s="71">
        <v>2013</v>
      </c>
      <c r="B84" s="72" t="s">
        <v>390</v>
      </c>
      <c r="C84" s="72" t="s">
        <v>391</v>
      </c>
      <c r="D84" s="73">
        <v>1006103</v>
      </c>
      <c r="E84" s="73">
        <v>3</v>
      </c>
      <c r="F84" s="73"/>
      <c r="G84" s="72">
        <v>3</v>
      </c>
      <c r="H84" s="72" t="s">
        <v>245</v>
      </c>
      <c r="I84" s="73"/>
      <c r="J84" s="73" t="s">
        <v>244</v>
      </c>
      <c r="K84" s="73" t="b">
        <v>1</v>
      </c>
      <c r="L84" s="69">
        <v>2013</v>
      </c>
      <c r="M84" s="70">
        <v>31500</v>
      </c>
      <c r="N84" s="74">
        <v>41228</v>
      </c>
      <c r="O84" s="74">
        <v>41275</v>
      </c>
    </row>
    <row r="85" spans="1:15" ht="14.25">
      <c r="A85" s="71">
        <v>2013</v>
      </c>
      <c r="B85" s="72" t="s">
        <v>390</v>
      </c>
      <c r="C85" s="72" t="s">
        <v>391</v>
      </c>
      <c r="D85" s="73">
        <v>1006103</v>
      </c>
      <c r="E85" s="73">
        <v>3</v>
      </c>
      <c r="F85" s="73"/>
      <c r="G85" s="72">
        <v>490</v>
      </c>
      <c r="H85" s="72" t="s">
        <v>133</v>
      </c>
      <c r="I85" s="73" t="s">
        <v>404</v>
      </c>
      <c r="J85" s="73" t="s">
        <v>292</v>
      </c>
      <c r="K85" s="73" t="b">
        <v>0</v>
      </c>
      <c r="L85" s="69">
        <v>2016</v>
      </c>
      <c r="M85" s="70">
        <v>850</v>
      </c>
      <c r="N85" s="74">
        <v>41228</v>
      </c>
      <c r="O85" s="74">
        <v>41275</v>
      </c>
    </row>
    <row r="86" spans="1:15" ht="14.25">
      <c r="A86" s="71">
        <v>2013</v>
      </c>
      <c r="B86" s="72" t="s">
        <v>390</v>
      </c>
      <c r="C86" s="72" t="s">
        <v>391</v>
      </c>
      <c r="D86" s="73">
        <v>1006103</v>
      </c>
      <c r="E86" s="73">
        <v>3</v>
      </c>
      <c r="F86" s="73"/>
      <c r="G86" s="72">
        <v>6</v>
      </c>
      <c r="H86" s="72" t="s">
        <v>95</v>
      </c>
      <c r="I86" s="73"/>
      <c r="J86" s="73" t="s">
        <v>269</v>
      </c>
      <c r="K86" s="73" t="b">
        <v>1</v>
      </c>
      <c r="L86" s="69">
        <v>2015</v>
      </c>
      <c r="M86" s="70">
        <v>400000</v>
      </c>
      <c r="N86" s="74">
        <v>41228</v>
      </c>
      <c r="O86" s="74">
        <v>41275</v>
      </c>
    </row>
    <row r="87" spans="1:15" ht="14.25">
      <c r="A87" s="71">
        <v>2013</v>
      </c>
      <c r="B87" s="72" t="s">
        <v>390</v>
      </c>
      <c r="C87" s="72" t="s">
        <v>391</v>
      </c>
      <c r="D87" s="73">
        <v>1006103</v>
      </c>
      <c r="E87" s="73">
        <v>3</v>
      </c>
      <c r="F87" s="73"/>
      <c r="G87" s="72">
        <v>370</v>
      </c>
      <c r="H87" s="72">
        <v>16</v>
      </c>
      <c r="I87" s="73"/>
      <c r="J87" s="73" t="s">
        <v>126</v>
      </c>
      <c r="K87" s="73" t="b">
        <v>1</v>
      </c>
      <c r="L87" s="69">
        <v>2015</v>
      </c>
      <c r="M87" s="70">
        <v>1196042</v>
      </c>
      <c r="N87" s="74">
        <v>41228</v>
      </c>
      <c r="O87" s="74">
        <v>41275</v>
      </c>
    </row>
    <row r="88" spans="1:15" ht="14.25">
      <c r="A88" s="71">
        <v>2013</v>
      </c>
      <c r="B88" s="72" t="s">
        <v>390</v>
      </c>
      <c r="C88" s="72" t="s">
        <v>391</v>
      </c>
      <c r="D88" s="73">
        <v>1006103</v>
      </c>
      <c r="E88" s="73">
        <v>3</v>
      </c>
      <c r="F88" s="73"/>
      <c r="G88" s="72">
        <v>10</v>
      </c>
      <c r="H88" s="72" t="s">
        <v>97</v>
      </c>
      <c r="I88" s="73"/>
      <c r="J88" s="73" t="s">
        <v>98</v>
      </c>
      <c r="K88" s="73" t="b">
        <v>0</v>
      </c>
      <c r="L88" s="69">
        <v>2017</v>
      </c>
      <c r="M88" s="70">
        <v>16470813</v>
      </c>
      <c r="N88" s="74">
        <v>41228</v>
      </c>
      <c r="O88" s="74">
        <v>41275</v>
      </c>
    </row>
    <row r="89" spans="1:15" ht="14.25">
      <c r="A89" s="71">
        <v>2013</v>
      </c>
      <c r="B89" s="72" t="s">
        <v>390</v>
      </c>
      <c r="C89" s="72" t="s">
        <v>391</v>
      </c>
      <c r="D89" s="73">
        <v>1006103</v>
      </c>
      <c r="E89" s="73">
        <v>3</v>
      </c>
      <c r="F89" s="73"/>
      <c r="G89" s="72">
        <v>1</v>
      </c>
      <c r="H89" s="72">
        <v>1</v>
      </c>
      <c r="I89" s="73" t="s">
        <v>401</v>
      </c>
      <c r="J89" s="73" t="s">
        <v>91</v>
      </c>
      <c r="K89" s="73" t="b">
        <v>1</v>
      </c>
      <c r="L89" s="69">
        <v>2015</v>
      </c>
      <c r="M89" s="70">
        <v>35906191</v>
      </c>
      <c r="N89" s="74">
        <v>41228</v>
      </c>
      <c r="O89" s="74">
        <v>41275</v>
      </c>
    </row>
    <row r="90" spans="1:15" ht="14.25">
      <c r="A90" s="71">
        <v>2013</v>
      </c>
      <c r="B90" s="72" t="s">
        <v>390</v>
      </c>
      <c r="C90" s="72" t="s">
        <v>391</v>
      </c>
      <c r="D90" s="73">
        <v>1006103</v>
      </c>
      <c r="E90" s="73">
        <v>3</v>
      </c>
      <c r="F90" s="73"/>
      <c r="G90" s="72">
        <v>490</v>
      </c>
      <c r="H90" s="72" t="s">
        <v>133</v>
      </c>
      <c r="I90" s="73" t="s">
        <v>404</v>
      </c>
      <c r="J90" s="73" t="s">
        <v>292</v>
      </c>
      <c r="K90" s="73" t="b">
        <v>0</v>
      </c>
      <c r="L90" s="69">
        <v>2017</v>
      </c>
      <c r="M90" s="70">
        <v>781</v>
      </c>
      <c r="N90" s="74">
        <v>41228</v>
      </c>
      <c r="O90" s="74">
        <v>41275</v>
      </c>
    </row>
    <row r="91" spans="1:15" ht="14.25">
      <c r="A91" s="71">
        <v>2013</v>
      </c>
      <c r="B91" s="72" t="s">
        <v>390</v>
      </c>
      <c r="C91" s="72" t="s">
        <v>391</v>
      </c>
      <c r="D91" s="73">
        <v>1006103</v>
      </c>
      <c r="E91" s="73">
        <v>3</v>
      </c>
      <c r="F91" s="73"/>
      <c r="G91" s="72">
        <v>2</v>
      </c>
      <c r="H91" s="72" t="s">
        <v>92</v>
      </c>
      <c r="I91" s="73"/>
      <c r="J91" s="73" t="s">
        <v>266</v>
      </c>
      <c r="K91" s="73" t="b">
        <v>1</v>
      </c>
      <c r="L91" s="69">
        <v>2016</v>
      </c>
      <c r="M91" s="70">
        <v>36304633</v>
      </c>
      <c r="N91" s="74">
        <v>41228</v>
      </c>
      <c r="O91" s="74">
        <v>41275</v>
      </c>
    </row>
    <row r="92" spans="1:15" ht="14.25">
      <c r="A92" s="71">
        <v>2013</v>
      </c>
      <c r="B92" s="72" t="s">
        <v>390</v>
      </c>
      <c r="C92" s="72" t="s">
        <v>391</v>
      </c>
      <c r="D92" s="73">
        <v>1006103</v>
      </c>
      <c r="E92" s="73">
        <v>3</v>
      </c>
      <c r="F92" s="73"/>
      <c r="G92" s="72">
        <v>240</v>
      </c>
      <c r="H92" s="72" t="s">
        <v>116</v>
      </c>
      <c r="I92" s="73"/>
      <c r="J92" s="73" t="s">
        <v>276</v>
      </c>
      <c r="K92" s="73" t="b">
        <v>1</v>
      </c>
      <c r="L92" s="69">
        <v>2015</v>
      </c>
      <c r="M92" s="70">
        <v>150000</v>
      </c>
      <c r="N92" s="74">
        <v>41228</v>
      </c>
      <c r="O92" s="74">
        <v>41275</v>
      </c>
    </row>
    <row r="93" spans="1:15" ht="14.25">
      <c r="A93" s="71">
        <v>2013</v>
      </c>
      <c r="B93" s="72" t="s">
        <v>390</v>
      </c>
      <c r="C93" s="72" t="s">
        <v>391</v>
      </c>
      <c r="D93" s="73">
        <v>1006103</v>
      </c>
      <c r="E93" s="73">
        <v>3</v>
      </c>
      <c r="F93" s="73"/>
      <c r="G93" s="72">
        <v>6</v>
      </c>
      <c r="H93" s="72" t="s">
        <v>95</v>
      </c>
      <c r="I93" s="73"/>
      <c r="J93" s="73" t="s">
        <v>269</v>
      </c>
      <c r="K93" s="73" t="b">
        <v>1</v>
      </c>
      <c r="L93" s="69">
        <v>2014</v>
      </c>
      <c r="M93" s="70">
        <v>400000</v>
      </c>
      <c r="N93" s="74">
        <v>41228</v>
      </c>
      <c r="O93" s="74">
        <v>41275</v>
      </c>
    </row>
    <row r="94" spans="1:15" ht="14.25">
      <c r="A94" s="71">
        <v>2013</v>
      </c>
      <c r="B94" s="72" t="s">
        <v>390</v>
      </c>
      <c r="C94" s="72" t="s">
        <v>391</v>
      </c>
      <c r="D94" s="73">
        <v>1006103</v>
      </c>
      <c r="E94" s="73">
        <v>3</v>
      </c>
      <c r="F94" s="73"/>
      <c r="G94" s="72">
        <v>491</v>
      </c>
      <c r="H94" s="72" t="s">
        <v>264</v>
      </c>
      <c r="I94" s="73" t="s">
        <v>404</v>
      </c>
      <c r="J94" s="73" t="s">
        <v>293</v>
      </c>
      <c r="K94" s="73" t="b">
        <v>0</v>
      </c>
      <c r="L94" s="69">
        <v>2013</v>
      </c>
      <c r="M94" s="70">
        <v>1107</v>
      </c>
      <c r="N94" s="74">
        <v>41228</v>
      </c>
      <c r="O94" s="74">
        <v>41275</v>
      </c>
    </row>
    <row r="95" spans="1:15" ht="14.25">
      <c r="A95" s="71">
        <v>2013</v>
      </c>
      <c r="B95" s="72" t="s">
        <v>390</v>
      </c>
      <c r="C95" s="72" t="s">
        <v>391</v>
      </c>
      <c r="D95" s="73">
        <v>1006103</v>
      </c>
      <c r="E95" s="73">
        <v>3</v>
      </c>
      <c r="F95" s="73"/>
      <c r="G95" s="72">
        <v>530</v>
      </c>
      <c r="H95" s="72">
        <v>26</v>
      </c>
      <c r="I95" s="73" t="s">
        <v>405</v>
      </c>
      <c r="J95" s="73" t="s">
        <v>58</v>
      </c>
      <c r="K95" s="73" t="b">
        <v>1</v>
      </c>
      <c r="L95" s="69">
        <v>2015</v>
      </c>
      <c r="M95" s="70">
        <v>35906191</v>
      </c>
      <c r="N95" s="74">
        <v>41228</v>
      </c>
      <c r="O95" s="74">
        <v>41275</v>
      </c>
    </row>
    <row r="96" spans="1:15" ht="14.25">
      <c r="A96" s="71">
        <v>2013</v>
      </c>
      <c r="B96" s="72" t="s">
        <v>390</v>
      </c>
      <c r="C96" s="72" t="s">
        <v>391</v>
      </c>
      <c r="D96" s="73">
        <v>1006103</v>
      </c>
      <c r="E96" s="73">
        <v>3</v>
      </c>
      <c r="F96" s="73"/>
      <c r="G96" s="72">
        <v>480</v>
      </c>
      <c r="H96" s="72">
        <v>22</v>
      </c>
      <c r="I96" s="73" t="s">
        <v>396</v>
      </c>
      <c r="J96" s="73" t="s">
        <v>291</v>
      </c>
      <c r="K96" s="73" t="b">
        <v>0</v>
      </c>
      <c r="L96" s="69">
        <v>2014</v>
      </c>
      <c r="M96" s="70">
        <v>0.059</v>
      </c>
      <c r="N96" s="74">
        <v>41228</v>
      </c>
      <c r="O96" s="74">
        <v>41275</v>
      </c>
    </row>
    <row r="97" spans="1:15" ht="14.25">
      <c r="A97" s="71">
        <v>2013</v>
      </c>
      <c r="B97" s="72" t="s">
        <v>390</v>
      </c>
      <c r="C97" s="72" t="s">
        <v>391</v>
      </c>
      <c r="D97" s="73">
        <v>1006103</v>
      </c>
      <c r="E97" s="73">
        <v>3</v>
      </c>
      <c r="F97" s="73"/>
      <c r="G97" s="72">
        <v>190</v>
      </c>
      <c r="H97" s="72">
        <v>6</v>
      </c>
      <c r="I97" s="73" t="s">
        <v>414</v>
      </c>
      <c r="J97" s="73" t="s">
        <v>111</v>
      </c>
      <c r="K97" s="73" t="b">
        <v>0</v>
      </c>
      <c r="L97" s="69">
        <v>2014</v>
      </c>
      <c r="M97" s="70">
        <v>3281810</v>
      </c>
      <c r="N97" s="74">
        <v>41228</v>
      </c>
      <c r="O97" s="74">
        <v>41275</v>
      </c>
    </row>
    <row r="98" spans="1:15" ht="14.25">
      <c r="A98" s="71">
        <v>2013</v>
      </c>
      <c r="B98" s="72" t="s">
        <v>390</v>
      </c>
      <c r="C98" s="72" t="s">
        <v>391</v>
      </c>
      <c r="D98" s="73">
        <v>1006103</v>
      </c>
      <c r="E98" s="73">
        <v>3</v>
      </c>
      <c r="F98" s="73"/>
      <c r="G98" s="72">
        <v>530</v>
      </c>
      <c r="H98" s="72">
        <v>26</v>
      </c>
      <c r="I98" s="73" t="s">
        <v>405</v>
      </c>
      <c r="J98" s="73" t="s">
        <v>58</v>
      </c>
      <c r="K98" s="73" t="b">
        <v>1</v>
      </c>
      <c r="L98" s="69">
        <v>2014</v>
      </c>
      <c r="M98" s="70">
        <v>35136126</v>
      </c>
      <c r="N98" s="74">
        <v>41228</v>
      </c>
      <c r="O98" s="74">
        <v>41275</v>
      </c>
    </row>
    <row r="99" spans="1:15" ht="14.25">
      <c r="A99" s="71">
        <v>2013</v>
      </c>
      <c r="B99" s="72" t="s">
        <v>390</v>
      </c>
      <c r="C99" s="72" t="s">
        <v>391</v>
      </c>
      <c r="D99" s="73">
        <v>1006103</v>
      </c>
      <c r="E99" s="73">
        <v>3</v>
      </c>
      <c r="F99" s="73"/>
      <c r="G99" s="72">
        <v>491</v>
      </c>
      <c r="H99" s="72" t="s">
        <v>264</v>
      </c>
      <c r="I99" s="73" t="s">
        <v>404</v>
      </c>
      <c r="J99" s="73" t="s">
        <v>293</v>
      </c>
      <c r="K99" s="73" t="b">
        <v>0</v>
      </c>
      <c r="L99" s="69">
        <v>2014</v>
      </c>
      <c r="M99" s="70">
        <v>726</v>
      </c>
      <c r="N99" s="74">
        <v>41228</v>
      </c>
      <c r="O99" s="74">
        <v>41275</v>
      </c>
    </row>
    <row r="100" spans="1:15" ht="14.25">
      <c r="A100" s="71">
        <v>2013</v>
      </c>
      <c r="B100" s="72" t="s">
        <v>390</v>
      </c>
      <c r="C100" s="72" t="s">
        <v>391</v>
      </c>
      <c r="D100" s="73">
        <v>1006103</v>
      </c>
      <c r="E100" s="73">
        <v>3</v>
      </c>
      <c r="F100" s="73"/>
      <c r="G100" s="72">
        <v>491</v>
      </c>
      <c r="H100" s="72" t="s">
        <v>264</v>
      </c>
      <c r="I100" s="73" t="s">
        <v>404</v>
      </c>
      <c r="J100" s="73" t="s">
        <v>293</v>
      </c>
      <c r="K100" s="73" t="b">
        <v>0</v>
      </c>
      <c r="L100" s="69">
        <v>2016</v>
      </c>
      <c r="M100" s="70">
        <v>850</v>
      </c>
      <c r="N100" s="74">
        <v>41228</v>
      </c>
      <c r="O100" s="74">
        <v>41275</v>
      </c>
    </row>
    <row r="101" spans="1:15" ht="14.25">
      <c r="A101" s="71">
        <v>2013</v>
      </c>
      <c r="B101" s="72" t="s">
        <v>390</v>
      </c>
      <c r="C101" s="72" t="s">
        <v>391</v>
      </c>
      <c r="D101" s="73">
        <v>1006103</v>
      </c>
      <c r="E101" s="73">
        <v>3</v>
      </c>
      <c r="F101" s="73"/>
      <c r="G101" s="72">
        <v>460</v>
      </c>
      <c r="H101" s="72">
        <v>21</v>
      </c>
      <c r="I101" s="73" t="s">
        <v>407</v>
      </c>
      <c r="J101" s="73" t="s">
        <v>288</v>
      </c>
      <c r="K101" s="73" t="b">
        <v>1</v>
      </c>
      <c r="L101" s="69">
        <v>2014</v>
      </c>
      <c r="M101" s="70">
        <v>0.059</v>
      </c>
      <c r="N101" s="74">
        <v>41228</v>
      </c>
      <c r="O101" s="74">
        <v>41275</v>
      </c>
    </row>
    <row r="102" spans="1:15" ht="14.25">
      <c r="A102" s="71">
        <v>2013</v>
      </c>
      <c r="B102" s="72" t="s">
        <v>390</v>
      </c>
      <c r="C102" s="72" t="s">
        <v>391</v>
      </c>
      <c r="D102" s="73">
        <v>1006103</v>
      </c>
      <c r="E102" s="73">
        <v>3</v>
      </c>
      <c r="F102" s="73"/>
      <c r="G102" s="72">
        <v>450</v>
      </c>
      <c r="H102" s="72" t="s">
        <v>131</v>
      </c>
      <c r="I102" s="73" t="s">
        <v>402</v>
      </c>
      <c r="J102" s="73" t="s">
        <v>52</v>
      </c>
      <c r="K102" s="73" t="b">
        <v>0</v>
      </c>
      <c r="L102" s="69">
        <v>2016</v>
      </c>
      <c r="M102" s="70">
        <v>0.085</v>
      </c>
      <c r="N102" s="74">
        <v>41228</v>
      </c>
      <c r="O102" s="74">
        <v>41275</v>
      </c>
    </row>
    <row r="103" spans="1:15" ht="14.25">
      <c r="A103" s="71">
        <v>2013</v>
      </c>
      <c r="B103" s="72" t="s">
        <v>390</v>
      </c>
      <c r="C103" s="72" t="s">
        <v>391</v>
      </c>
      <c r="D103" s="73">
        <v>1006103</v>
      </c>
      <c r="E103" s="73">
        <v>3</v>
      </c>
      <c r="F103" s="73"/>
      <c r="G103" s="72">
        <v>2</v>
      </c>
      <c r="H103" s="72" t="s">
        <v>92</v>
      </c>
      <c r="I103" s="73"/>
      <c r="J103" s="73" t="s">
        <v>266</v>
      </c>
      <c r="K103" s="73" t="b">
        <v>1</v>
      </c>
      <c r="L103" s="69">
        <v>2014</v>
      </c>
      <c r="M103" s="70">
        <v>34736126</v>
      </c>
      <c r="N103" s="74">
        <v>41228</v>
      </c>
      <c r="O103" s="74">
        <v>41275</v>
      </c>
    </row>
    <row r="104" spans="1:15" ht="14.25">
      <c r="A104" s="71">
        <v>2013</v>
      </c>
      <c r="B104" s="72" t="s">
        <v>390</v>
      </c>
      <c r="C104" s="72" t="s">
        <v>391</v>
      </c>
      <c r="D104" s="73">
        <v>1006103</v>
      </c>
      <c r="E104" s="73">
        <v>3</v>
      </c>
      <c r="F104" s="73"/>
      <c r="G104" s="72">
        <v>451</v>
      </c>
      <c r="H104" s="72" t="s">
        <v>262</v>
      </c>
      <c r="I104" s="73" t="s">
        <v>402</v>
      </c>
      <c r="J104" s="73" t="s">
        <v>287</v>
      </c>
      <c r="K104" s="73" t="b">
        <v>0</v>
      </c>
      <c r="L104" s="69">
        <v>2017</v>
      </c>
      <c r="M104" s="70">
        <v>0.0781</v>
      </c>
      <c r="N104" s="74">
        <v>41228</v>
      </c>
      <c r="O104" s="74">
        <v>41275</v>
      </c>
    </row>
    <row r="105" spans="1:15" ht="14.25">
      <c r="A105" s="71">
        <v>2013</v>
      </c>
      <c r="B105" s="72" t="s">
        <v>390</v>
      </c>
      <c r="C105" s="72" t="s">
        <v>391</v>
      </c>
      <c r="D105" s="73">
        <v>1006103</v>
      </c>
      <c r="E105" s="73">
        <v>3</v>
      </c>
      <c r="F105" s="73"/>
      <c r="G105" s="72">
        <v>400</v>
      </c>
      <c r="H105" s="72">
        <v>18</v>
      </c>
      <c r="I105" s="73" t="s">
        <v>408</v>
      </c>
      <c r="J105" s="73" t="s">
        <v>69</v>
      </c>
      <c r="K105" s="73" t="b">
        <v>0</v>
      </c>
      <c r="L105" s="69">
        <v>2014</v>
      </c>
      <c r="M105" s="70">
        <v>0.034</v>
      </c>
      <c r="N105" s="74">
        <v>41228</v>
      </c>
      <c r="O105" s="74">
        <v>41275</v>
      </c>
    </row>
    <row r="106" spans="1:15" ht="14.25">
      <c r="A106" s="71">
        <v>2013</v>
      </c>
      <c r="B106" s="72" t="s">
        <v>390</v>
      </c>
      <c r="C106" s="72" t="s">
        <v>391</v>
      </c>
      <c r="D106" s="73">
        <v>1006103</v>
      </c>
      <c r="E106" s="73">
        <v>3</v>
      </c>
      <c r="F106" s="73"/>
      <c r="G106" s="72">
        <v>530</v>
      </c>
      <c r="H106" s="72">
        <v>26</v>
      </c>
      <c r="I106" s="73" t="s">
        <v>405</v>
      </c>
      <c r="J106" s="73" t="s">
        <v>58</v>
      </c>
      <c r="K106" s="73" t="b">
        <v>1</v>
      </c>
      <c r="L106" s="69">
        <v>2013</v>
      </c>
      <c r="M106" s="70">
        <v>33960901</v>
      </c>
      <c r="N106" s="74">
        <v>41228</v>
      </c>
      <c r="O106" s="74">
        <v>41275</v>
      </c>
    </row>
    <row r="107" spans="1:15" ht="14.25">
      <c r="A107" s="71">
        <v>2013</v>
      </c>
      <c r="B107" s="72" t="s">
        <v>390</v>
      </c>
      <c r="C107" s="72" t="s">
        <v>391</v>
      </c>
      <c r="D107" s="73">
        <v>1006103</v>
      </c>
      <c r="E107" s="73">
        <v>3</v>
      </c>
      <c r="F107" s="73"/>
      <c r="G107" s="72">
        <v>15</v>
      </c>
      <c r="H107" s="72" t="s">
        <v>104</v>
      </c>
      <c r="I107" s="73"/>
      <c r="J107" s="73" t="s">
        <v>105</v>
      </c>
      <c r="K107" s="73" t="b">
        <v>0</v>
      </c>
      <c r="L107" s="69">
        <v>2013</v>
      </c>
      <c r="M107" s="70">
        <v>579462</v>
      </c>
      <c r="N107" s="74">
        <v>41228</v>
      </c>
      <c r="O107" s="74">
        <v>41275</v>
      </c>
    </row>
    <row r="108" spans="1:15" ht="14.25">
      <c r="A108" s="71">
        <v>2013</v>
      </c>
      <c r="B108" s="72" t="s">
        <v>390</v>
      </c>
      <c r="C108" s="72" t="s">
        <v>391</v>
      </c>
      <c r="D108" s="73">
        <v>1006103</v>
      </c>
      <c r="E108" s="73">
        <v>3</v>
      </c>
      <c r="F108" s="73"/>
      <c r="G108" s="72">
        <v>270</v>
      </c>
      <c r="H108" s="72">
        <v>10</v>
      </c>
      <c r="I108" s="73"/>
      <c r="J108" s="73" t="s">
        <v>17</v>
      </c>
      <c r="K108" s="73" t="b">
        <v>0</v>
      </c>
      <c r="L108" s="69">
        <v>2015</v>
      </c>
      <c r="M108" s="70">
        <v>1623903</v>
      </c>
      <c r="N108" s="74">
        <v>41228</v>
      </c>
      <c r="O108" s="74">
        <v>41275</v>
      </c>
    </row>
    <row r="109" spans="1:15" ht="14.25">
      <c r="A109" s="71">
        <v>2013</v>
      </c>
      <c r="B109" s="72" t="s">
        <v>390</v>
      </c>
      <c r="C109" s="72" t="s">
        <v>391</v>
      </c>
      <c r="D109" s="73">
        <v>1006103</v>
      </c>
      <c r="E109" s="73">
        <v>3</v>
      </c>
      <c r="F109" s="73"/>
      <c r="G109" s="72">
        <v>230</v>
      </c>
      <c r="H109" s="72" t="s">
        <v>115</v>
      </c>
      <c r="I109" s="73"/>
      <c r="J109" s="73" t="s">
        <v>275</v>
      </c>
      <c r="K109" s="73" t="b">
        <v>1</v>
      </c>
      <c r="L109" s="69">
        <v>2013</v>
      </c>
      <c r="M109" s="70">
        <v>310000</v>
      </c>
      <c r="N109" s="74">
        <v>41228</v>
      </c>
      <c r="O109" s="74">
        <v>41275</v>
      </c>
    </row>
    <row r="110" spans="1:15" ht="14.25">
      <c r="A110" s="71">
        <v>2013</v>
      </c>
      <c r="B110" s="72" t="s">
        <v>390</v>
      </c>
      <c r="C110" s="72" t="s">
        <v>391</v>
      </c>
      <c r="D110" s="73">
        <v>1006103</v>
      </c>
      <c r="E110" s="73">
        <v>3</v>
      </c>
      <c r="F110" s="73"/>
      <c r="G110" s="72">
        <v>230</v>
      </c>
      <c r="H110" s="72" t="s">
        <v>115</v>
      </c>
      <c r="I110" s="73"/>
      <c r="J110" s="73" t="s">
        <v>275</v>
      </c>
      <c r="K110" s="73" t="b">
        <v>1</v>
      </c>
      <c r="L110" s="69">
        <v>2014</v>
      </c>
      <c r="M110" s="70">
        <v>200000</v>
      </c>
      <c r="N110" s="74">
        <v>41228</v>
      </c>
      <c r="O110" s="74">
        <v>41275</v>
      </c>
    </row>
    <row r="111" spans="1:15" ht="14.25">
      <c r="A111" s="71">
        <v>2013</v>
      </c>
      <c r="B111" s="72" t="s">
        <v>390</v>
      </c>
      <c r="C111" s="72" t="s">
        <v>391</v>
      </c>
      <c r="D111" s="73">
        <v>1006103</v>
      </c>
      <c r="E111" s="73">
        <v>3</v>
      </c>
      <c r="F111" s="73"/>
      <c r="G111" s="72">
        <v>190</v>
      </c>
      <c r="H111" s="72">
        <v>6</v>
      </c>
      <c r="I111" s="73" t="s">
        <v>414</v>
      </c>
      <c r="J111" s="73" t="s">
        <v>111</v>
      </c>
      <c r="K111" s="73" t="b">
        <v>0</v>
      </c>
      <c r="L111" s="69">
        <v>2015</v>
      </c>
      <c r="M111" s="70">
        <v>2969945</v>
      </c>
      <c r="N111" s="74">
        <v>41228</v>
      </c>
      <c r="O111" s="74">
        <v>41275</v>
      </c>
    </row>
    <row r="112" spans="1:15" ht="14.25">
      <c r="A112" s="71">
        <v>2013</v>
      </c>
      <c r="B112" s="72" t="s">
        <v>390</v>
      </c>
      <c r="C112" s="72" t="s">
        <v>391</v>
      </c>
      <c r="D112" s="73">
        <v>1006103</v>
      </c>
      <c r="E112" s="73">
        <v>3</v>
      </c>
      <c r="F112" s="73"/>
      <c r="G112" s="72">
        <v>500</v>
      </c>
      <c r="H112" s="72">
        <v>23</v>
      </c>
      <c r="I112" s="73" t="s">
        <v>413</v>
      </c>
      <c r="J112" s="73" t="s">
        <v>59</v>
      </c>
      <c r="K112" s="73" t="b">
        <v>1</v>
      </c>
      <c r="L112" s="69">
        <v>2015</v>
      </c>
      <c r="M112" s="70">
        <v>35506191</v>
      </c>
      <c r="N112" s="74">
        <v>41228</v>
      </c>
      <c r="O112" s="74">
        <v>41275</v>
      </c>
    </row>
    <row r="113" spans="1:15" ht="14.25">
      <c r="A113" s="71">
        <v>2013</v>
      </c>
      <c r="B113" s="72" t="s">
        <v>390</v>
      </c>
      <c r="C113" s="72" t="s">
        <v>391</v>
      </c>
      <c r="D113" s="73">
        <v>1006103</v>
      </c>
      <c r="E113" s="73">
        <v>3</v>
      </c>
      <c r="F113" s="73"/>
      <c r="G113" s="72">
        <v>9</v>
      </c>
      <c r="H113" s="72">
        <v>2</v>
      </c>
      <c r="I113" s="73"/>
      <c r="J113" s="73" t="s">
        <v>3</v>
      </c>
      <c r="K113" s="73" t="b">
        <v>1</v>
      </c>
      <c r="L113" s="69">
        <v>2015</v>
      </c>
      <c r="M113" s="70">
        <v>32936246</v>
      </c>
      <c r="N113" s="74">
        <v>41228</v>
      </c>
      <c r="O113" s="74">
        <v>41275</v>
      </c>
    </row>
    <row r="114" spans="1:15" ht="14.25">
      <c r="A114" s="71">
        <v>2013</v>
      </c>
      <c r="B114" s="72" t="s">
        <v>390</v>
      </c>
      <c r="C114" s="72" t="s">
        <v>391</v>
      </c>
      <c r="D114" s="73">
        <v>1006103</v>
      </c>
      <c r="E114" s="73">
        <v>3</v>
      </c>
      <c r="F114" s="73"/>
      <c r="G114" s="72">
        <v>9</v>
      </c>
      <c r="H114" s="72">
        <v>2</v>
      </c>
      <c r="I114" s="73"/>
      <c r="J114" s="73" t="s">
        <v>3</v>
      </c>
      <c r="K114" s="73" t="b">
        <v>1</v>
      </c>
      <c r="L114" s="69">
        <v>2017</v>
      </c>
      <c r="M114" s="70">
        <v>35614520</v>
      </c>
      <c r="N114" s="74">
        <v>41228</v>
      </c>
      <c r="O114" s="74">
        <v>41275</v>
      </c>
    </row>
    <row r="115" spans="1:15" ht="14.25">
      <c r="A115" s="71">
        <v>2013</v>
      </c>
      <c r="B115" s="72" t="s">
        <v>390</v>
      </c>
      <c r="C115" s="72" t="s">
        <v>391</v>
      </c>
      <c r="D115" s="73">
        <v>1006103</v>
      </c>
      <c r="E115" s="73">
        <v>3</v>
      </c>
      <c r="F115" s="73"/>
      <c r="G115" s="72">
        <v>440</v>
      </c>
      <c r="H115" s="72">
        <v>20</v>
      </c>
      <c r="I115" s="73" t="s">
        <v>393</v>
      </c>
      <c r="J115" s="73" t="s">
        <v>130</v>
      </c>
      <c r="K115" s="73" t="b">
        <v>1</v>
      </c>
      <c r="L115" s="69">
        <v>2013</v>
      </c>
      <c r="M115" s="70">
        <v>0.0887</v>
      </c>
      <c r="N115" s="74">
        <v>41228</v>
      </c>
      <c r="O115" s="74">
        <v>41275</v>
      </c>
    </row>
    <row r="116" spans="1:15" ht="14.25">
      <c r="A116" s="71">
        <v>2013</v>
      </c>
      <c r="B116" s="72" t="s">
        <v>390</v>
      </c>
      <c r="C116" s="72" t="s">
        <v>391</v>
      </c>
      <c r="D116" s="73">
        <v>1006103</v>
      </c>
      <c r="E116" s="73">
        <v>3</v>
      </c>
      <c r="F116" s="73"/>
      <c r="G116" s="72">
        <v>510</v>
      </c>
      <c r="H116" s="72">
        <v>24</v>
      </c>
      <c r="I116" s="73" t="s">
        <v>400</v>
      </c>
      <c r="J116" s="73" t="s">
        <v>294</v>
      </c>
      <c r="K116" s="73" t="b">
        <v>1</v>
      </c>
      <c r="L116" s="69">
        <v>2013</v>
      </c>
      <c r="M116" s="70">
        <v>30607644</v>
      </c>
      <c r="N116" s="74">
        <v>41228</v>
      </c>
      <c r="O116" s="74">
        <v>41275</v>
      </c>
    </row>
    <row r="117" spans="1:15" ht="14.25">
      <c r="A117" s="71">
        <v>2013</v>
      </c>
      <c r="B117" s="72" t="s">
        <v>390</v>
      </c>
      <c r="C117" s="72" t="s">
        <v>391</v>
      </c>
      <c r="D117" s="73">
        <v>1006103</v>
      </c>
      <c r="E117" s="73">
        <v>3</v>
      </c>
      <c r="F117" s="73"/>
      <c r="G117" s="72">
        <v>190</v>
      </c>
      <c r="H117" s="72">
        <v>6</v>
      </c>
      <c r="I117" s="73" t="s">
        <v>414</v>
      </c>
      <c r="J117" s="73" t="s">
        <v>111</v>
      </c>
      <c r="K117" s="73" t="b">
        <v>0</v>
      </c>
      <c r="L117" s="69">
        <v>2016</v>
      </c>
      <c r="M117" s="70">
        <v>2496609</v>
      </c>
      <c r="N117" s="74">
        <v>41228</v>
      </c>
      <c r="O117" s="74">
        <v>41275</v>
      </c>
    </row>
    <row r="118" spans="1:15" ht="14.25">
      <c r="A118" s="71">
        <v>2013</v>
      </c>
      <c r="B118" s="72" t="s">
        <v>390</v>
      </c>
      <c r="C118" s="72" t="s">
        <v>391</v>
      </c>
      <c r="D118" s="73">
        <v>1006103</v>
      </c>
      <c r="E118" s="73">
        <v>3</v>
      </c>
      <c r="F118" s="73"/>
      <c r="G118" s="72">
        <v>150</v>
      </c>
      <c r="H118" s="72" t="s">
        <v>106</v>
      </c>
      <c r="I118" s="73"/>
      <c r="J118" s="73" t="s">
        <v>271</v>
      </c>
      <c r="K118" s="73" t="b">
        <v>0</v>
      </c>
      <c r="L118" s="69">
        <v>2013</v>
      </c>
      <c r="M118" s="70">
        <v>31500</v>
      </c>
      <c r="N118" s="74">
        <v>41228</v>
      </c>
      <c r="O118" s="74">
        <v>41275</v>
      </c>
    </row>
    <row r="119" spans="1:15" ht="14.25">
      <c r="A119" s="71">
        <v>2013</v>
      </c>
      <c r="B119" s="72" t="s">
        <v>390</v>
      </c>
      <c r="C119" s="72" t="s">
        <v>391</v>
      </c>
      <c r="D119" s="73">
        <v>1006103</v>
      </c>
      <c r="E119" s="73">
        <v>3</v>
      </c>
      <c r="F119" s="73"/>
      <c r="G119" s="72">
        <v>430</v>
      </c>
      <c r="H119" s="72" t="s">
        <v>129</v>
      </c>
      <c r="I119" s="73" t="s">
        <v>412</v>
      </c>
      <c r="J119" s="73" t="s">
        <v>74</v>
      </c>
      <c r="K119" s="73" t="b">
        <v>0</v>
      </c>
      <c r="L119" s="69">
        <v>2013</v>
      </c>
      <c r="M119" s="70">
        <v>0.0599</v>
      </c>
      <c r="N119" s="74">
        <v>41228</v>
      </c>
      <c r="O119" s="74">
        <v>41275</v>
      </c>
    </row>
    <row r="120" spans="1:15" ht="14.25">
      <c r="A120" s="71">
        <v>2013</v>
      </c>
      <c r="B120" s="72" t="s">
        <v>390</v>
      </c>
      <c r="C120" s="72" t="s">
        <v>391</v>
      </c>
      <c r="D120" s="73">
        <v>1006103</v>
      </c>
      <c r="E120" s="73">
        <v>3</v>
      </c>
      <c r="F120" s="73"/>
      <c r="G120" s="72">
        <v>240</v>
      </c>
      <c r="H120" s="72" t="s">
        <v>116</v>
      </c>
      <c r="I120" s="73"/>
      <c r="J120" s="73" t="s">
        <v>276</v>
      </c>
      <c r="K120" s="73" t="b">
        <v>1</v>
      </c>
      <c r="L120" s="69">
        <v>2014</v>
      </c>
      <c r="M120" s="70">
        <v>200000</v>
      </c>
      <c r="N120" s="74">
        <v>41228</v>
      </c>
      <c r="O120" s="74">
        <v>41275</v>
      </c>
    </row>
    <row r="121" spans="1:15" ht="14.25">
      <c r="A121" s="71">
        <v>2013</v>
      </c>
      <c r="B121" s="72" t="s">
        <v>390</v>
      </c>
      <c r="C121" s="72" t="s">
        <v>391</v>
      </c>
      <c r="D121" s="73">
        <v>1006103</v>
      </c>
      <c r="E121" s="73">
        <v>3</v>
      </c>
      <c r="F121" s="73"/>
      <c r="G121" s="72">
        <v>9</v>
      </c>
      <c r="H121" s="72">
        <v>2</v>
      </c>
      <c r="I121" s="73"/>
      <c r="J121" s="73" t="s">
        <v>3</v>
      </c>
      <c r="K121" s="73" t="b">
        <v>1</v>
      </c>
      <c r="L121" s="69">
        <v>2014</v>
      </c>
      <c r="M121" s="70">
        <v>31854316</v>
      </c>
      <c r="N121" s="74">
        <v>41228</v>
      </c>
      <c r="O121" s="74">
        <v>41275</v>
      </c>
    </row>
    <row r="122" spans="1:15" ht="14.25">
      <c r="A122" s="71">
        <v>2013</v>
      </c>
      <c r="B122" s="72" t="s">
        <v>390</v>
      </c>
      <c r="C122" s="72" t="s">
        <v>391</v>
      </c>
      <c r="D122" s="73">
        <v>1006103</v>
      </c>
      <c r="E122" s="73">
        <v>3</v>
      </c>
      <c r="F122" s="73"/>
      <c r="G122" s="72">
        <v>420</v>
      </c>
      <c r="H122" s="72">
        <v>19</v>
      </c>
      <c r="I122" s="73" t="s">
        <v>410</v>
      </c>
      <c r="J122" s="73" t="s">
        <v>72</v>
      </c>
      <c r="K122" s="73" t="b">
        <v>1</v>
      </c>
      <c r="L122" s="69">
        <v>2014</v>
      </c>
      <c r="M122" s="70">
        <v>0.059</v>
      </c>
      <c r="N122" s="74">
        <v>41228</v>
      </c>
      <c r="O122" s="74">
        <v>41275</v>
      </c>
    </row>
    <row r="123" spans="1:15" ht="14.25">
      <c r="A123" s="71">
        <v>2013</v>
      </c>
      <c r="B123" s="72" t="s">
        <v>390</v>
      </c>
      <c r="C123" s="72" t="s">
        <v>391</v>
      </c>
      <c r="D123" s="73">
        <v>1006103</v>
      </c>
      <c r="E123" s="73">
        <v>3</v>
      </c>
      <c r="F123" s="73"/>
      <c r="G123" s="72">
        <v>370</v>
      </c>
      <c r="H123" s="72">
        <v>16</v>
      </c>
      <c r="I123" s="73"/>
      <c r="J123" s="73" t="s">
        <v>126</v>
      </c>
      <c r="K123" s="73" t="b">
        <v>1</v>
      </c>
      <c r="L123" s="69">
        <v>2013</v>
      </c>
      <c r="M123" s="70">
        <v>614497</v>
      </c>
      <c r="N123" s="74">
        <v>41228</v>
      </c>
      <c r="O123" s="74">
        <v>41275</v>
      </c>
    </row>
    <row r="124" spans="1:15" ht="14.25">
      <c r="A124" s="71">
        <v>2013</v>
      </c>
      <c r="B124" s="72" t="s">
        <v>390</v>
      </c>
      <c r="C124" s="72" t="s">
        <v>391</v>
      </c>
      <c r="D124" s="73">
        <v>1006103</v>
      </c>
      <c r="E124" s="73">
        <v>3</v>
      </c>
      <c r="F124" s="73"/>
      <c r="G124" s="72">
        <v>270</v>
      </c>
      <c r="H124" s="72">
        <v>10</v>
      </c>
      <c r="I124" s="73"/>
      <c r="J124" s="73" t="s">
        <v>17</v>
      </c>
      <c r="K124" s="73" t="b">
        <v>0</v>
      </c>
      <c r="L124" s="69">
        <v>2017</v>
      </c>
      <c r="M124" s="70">
        <v>1918014</v>
      </c>
      <c r="N124" s="74">
        <v>41228</v>
      </c>
      <c r="O124" s="74">
        <v>41275</v>
      </c>
    </row>
    <row r="125" spans="1:15" ht="14.25">
      <c r="A125" s="71">
        <v>2013</v>
      </c>
      <c r="B125" s="72" t="s">
        <v>390</v>
      </c>
      <c r="C125" s="72" t="s">
        <v>391</v>
      </c>
      <c r="D125" s="73">
        <v>1006103</v>
      </c>
      <c r="E125" s="73">
        <v>3</v>
      </c>
      <c r="F125" s="73"/>
      <c r="G125" s="72">
        <v>6</v>
      </c>
      <c r="H125" s="72" t="s">
        <v>95</v>
      </c>
      <c r="I125" s="73"/>
      <c r="J125" s="73" t="s">
        <v>269</v>
      </c>
      <c r="K125" s="73" t="b">
        <v>1</v>
      </c>
      <c r="L125" s="69">
        <v>2013</v>
      </c>
      <c r="M125" s="70">
        <v>400000</v>
      </c>
      <c r="N125" s="74">
        <v>41228</v>
      </c>
      <c r="O125" s="74">
        <v>41275</v>
      </c>
    </row>
    <row r="126" spans="1:15" ht="14.25">
      <c r="A126" s="71">
        <v>2013</v>
      </c>
      <c r="B126" s="72" t="s">
        <v>390</v>
      </c>
      <c r="C126" s="72" t="s">
        <v>391</v>
      </c>
      <c r="D126" s="73">
        <v>1006103</v>
      </c>
      <c r="E126" s="73">
        <v>3</v>
      </c>
      <c r="F126" s="73"/>
      <c r="G126" s="72">
        <v>530</v>
      </c>
      <c r="H126" s="72">
        <v>26</v>
      </c>
      <c r="I126" s="73" t="s">
        <v>405</v>
      </c>
      <c r="J126" s="73" t="s">
        <v>58</v>
      </c>
      <c r="K126" s="73" t="b">
        <v>1</v>
      </c>
      <c r="L126" s="69">
        <v>2016</v>
      </c>
      <c r="M126" s="70">
        <v>36704633</v>
      </c>
      <c r="N126" s="74">
        <v>41228</v>
      </c>
      <c r="O126" s="74">
        <v>41275</v>
      </c>
    </row>
    <row r="127" spans="1:15" ht="14.25">
      <c r="A127" s="71">
        <v>2013</v>
      </c>
      <c r="B127" s="72" t="s">
        <v>390</v>
      </c>
      <c r="C127" s="72" t="s">
        <v>391</v>
      </c>
      <c r="D127" s="73">
        <v>1006103</v>
      </c>
      <c r="E127" s="73">
        <v>3</v>
      </c>
      <c r="F127" s="73"/>
      <c r="G127" s="72">
        <v>471</v>
      </c>
      <c r="H127" s="72" t="s">
        <v>263</v>
      </c>
      <c r="I127" s="73" t="s">
        <v>392</v>
      </c>
      <c r="J127" s="73" t="s">
        <v>290</v>
      </c>
      <c r="K127" s="73" t="b">
        <v>0</v>
      </c>
      <c r="L127" s="69">
        <v>2017</v>
      </c>
      <c r="M127" s="70">
        <v>781</v>
      </c>
      <c r="N127" s="74">
        <v>41228</v>
      </c>
      <c r="O127" s="74">
        <v>41275</v>
      </c>
    </row>
    <row r="128" spans="1:15" ht="14.25">
      <c r="A128" s="71">
        <v>2013</v>
      </c>
      <c r="B128" s="72" t="s">
        <v>390</v>
      </c>
      <c r="C128" s="72" t="s">
        <v>391</v>
      </c>
      <c r="D128" s="73">
        <v>1006103</v>
      </c>
      <c r="E128" s="73">
        <v>3</v>
      </c>
      <c r="F128" s="73"/>
      <c r="G128" s="72">
        <v>270</v>
      </c>
      <c r="H128" s="72">
        <v>10</v>
      </c>
      <c r="I128" s="73"/>
      <c r="J128" s="73" t="s">
        <v>17</v>
      </c>
      <c r="K128" s="73" t="b">
        <v>0</v>
      </c>
      <c r="L128" s="69">
        <v>2016</v>
      </c>
      <c r="M128" s="70">
        <v>2496609</v>
      </c>
      <c r="N128" s="74">
        <v>41228</v>
      </c>
      <c r="O128" s="74">
        <v>41275</v>
      </c>
    </row>
    <row r="129" spans="1:15" ht="14.25">
      <c r="A129" s="71">
        <v>2013</v>
      </c>
      <c r="B129" s="72" t="s">
        <v>390</v>
      </c>
      <c r="C129" s="72" t="s">
        <v>391</v>
      </c>
      <c r="D129" s="73">
        <v>1006103</v>
      </c>
      <c r="E129" s="73">
        <v>3</v>
      </c>
      <c r="F129" s="73"/>
      <c r="G129" s="72">
        <v>15</v>
      </c>
      <c r="H129" s="72" t="s">
        <v>104</v>
      </c>
      <c r="I129" s="73"/>
      <c r="J129" s="73" t="s">
        <v>105</v>
      </c>
      <c r="K129" s="73" t="b">
        <v>0</v>
      </c>
      <c r="L129" s="69">
        <v>2014</v>
      </c>
      <c r="M129" s="70">
        <v>467640</v>
      </c>
      <c r="N129" s="74">
        <v>41228</v>
      </c>
      <c r="O129" s="74">
        <v>41275</v>
      </c>
    </row>
    <row r="130" spans="1:15" ht="14.25">
      <c r="A130" s="71">
        <v>2013</v>
      </c>
      <c r="B130" s="72" t="s">
        <v>390</v>
      </c>
      <c r="C130" s="72" t="s">
        <v>391</v>
      </c>
      <c r="D130" s="73">
        <v>1006103</v>
      </c>
      <c r="E130" s="73">
        <v>3</v>
      </c>
      <c r="F130" s="73"/>
      <c r="G130" s="72">
        <v>5</v>
      </c>
      <c r="H130" s="72" t="s">
        <v>94</v>
      </c>
      <c r="I130" s="73"/>
      <c r="J130" s="73" t="s">
        <v>268</v>
      </c>
      <c r="K130" s="73" t="b">
        <v>1</v>
      </c>
      <c r="L130" s="69">
        <v>2014</v>
      </c>
      <c r="M130" s="70">
        <v>400000</v>
      </c>
      <c r="N130" s="74">
        <v>41228</v>
      </c>
      <c r="O130" s="74">
        <v>41275</v>
      </c>
    </row>
    <row r="131" spans="1:15" ht="14.25">
      <c r="A131" s="71">
        <v>2013</v>
      </c>
      <c r="B131" s="72" t="s">
        <v>390</v>
      </c>
      <c r="C131" s="72" t="s">
        <v>391</v>
      </c>
      <c r="D131" s="73">
        <v>1006103</v>
      </c>
      <c r="E131" s="73">
        <v>3</v>
      </c>
      <c r="F131" s="73"/>
      <c r="G131" s="72">
        <v>450</v>
      </c>
      <c r="H131" s="72" t="s">
        <v>131</v>
      </c>
      <c r="I131" s="73" t="s">
        <v>402</v>
      </c>
      <c r="J131" s="73" t="s">
        <v>52</v>
      </c>
      <c r="K131" s="73" t="b">
        <v>0</v>
      </c>
      <c r="L131" s="69">
        <v>2015</v>
      </c>
      <c r="M131" s="70">
        <v>0.0908</v>
      </c>
      <c r="N131" s="74">
        <v>41228</v>
      </c>
      <c r="O131" s="74">
        <v>41275</v>
      </c>
    </row>
    <row r="132" spans="1:15" ht="14.25">
      <c r="A132" s="71">
        <v>2013</v>
      </c>
      <c r="B132" s="72" t="s">
        <v>390</v>
      </c>
      <c r="C132" s="72" t="s">
        <v>391</v>
      </c>
      <c r="D132" s="73">
        <v>1006103</v>
      </c>
      <c r="E132" s="73">
        <v>3</v>
      </c>
      <c r="F132" s="73"/>
      <c r="G132" s="72">
        <v>540</v>
      </c>
      <c r="H132" s="72">
        <v>27</v>
      </c>
      <c r="I132" s="73" t="s">
        <v>394</v>
      </c>
      <c r="J132" s="73" t="s">
        <v>45</v>
      </c>
      <c r="K132" s="73" t="b">
        <v>0</v>
      </c>
      <c r="L132" s="69">
        <v>2013</v>
      </c>
      <c r="M132" s="70">
        <v>33346404</v>
      </c>
      <c r="N132" s="74">
        <v>41228</v>
      </c>
      <c r="O132" s="74">
        <v>41275</v>
      </c>
    </row>
    <row r="133" spans="1:15" ht="14.25">
      <c r="A133" s="71">
        <v>2013</v>
      </c>
      <c r="B133" s="72" t="s">
        <v>390</v>
      </c>
      <c r="C133" s="72" t="s">
        <v>391</v>
      </c>
      <c r="D133" s="73">
        <v>1006103</v>
      </c>
      <c r="E133" s="73">
        <v>3</v>
      </c>
      <c r="F133" s="73"/>
      <c r="G133" s="72">
        <v>300</v>
      </c>
      <c r="H133" s="72">
        <v>11</v>
      </c>
      <c r="I133" s="73"/>
      <c r="J133" s="73" t="s">
        <v>62</v>
      </c>
      <c r="K133" s="73" t="b">
        <v>1</v>
      </c>
      <c r="L133" s="69">
        <v>2013</v>
      </c>
      <c r="M133" s="70">
        <v>465601</v>
      </c>
      <c r="N133" s="74">
        <v>41228</v>
      </c>
      <c r="O133" s="74">
        <v>41275</v>
      </c>
    </row>
    <row r="134" spans="1:15" ht="14.25">
      <c r="A134" s="71">
        <v>2013</v>
      </c>
      <c r="B134" s="72" t="s">
        <v>390</v>
      </c>
      <c r="C134" s="72" t="s">
        <v>391</v>
      </c>
      <c r="D134" s="73">
        <v>1006103</v>
      </c>
      <c r="E134" s="73">
        <v>3</v>
      </c>
      <c r="F134" s="73"/>
      <c r="G134" s="72">
        <v>540</v>
      </c>
      <c r="H134" s="72">
        <v>27</v>
      </c>
      <c r="I134" s="73" t="s">
        <v>394</v>
      </c>
      <c r="J134" s="73" t="s">
        <v>45</v>
      </c>
      <c r="K134" s="73" t="b">
        <v>0</v>
      </c>
      <c r="L134" s="69">
        <v>2017</v>
      </c>
      <c r="M134" s="70">
        <v>37532534</v>
      </c>
      <c r="N134" s="74">
        <v>41228</v>
      </c>
      <c r="O134" s="74">
        <v>41275</v>
      </c>
    </row>
    <row r="135" spans="1:15" ht="14.25">
      <c r="A135" s="71">
        <v>2013</v>
      </c>
      <c r="B135" s="72" t="s">
        <v>390</v>
      </c>
      <c r="C135" s="72" t="s">
        <v>391</v>
      </c>
      <c r="D135" s="73">
        <v>1006103</v>
      </c>
      <c r="E135" s="73">
        <v>3</v>
      </c>
      <c r="F135" s="73"/>
      <c r="G135" s="72">
        <v>500</v>
      </c>
      <c r="H135" s="72">
        <v>23</v>
      </c>
      <c r="I135" s="73" t="s">
        <v>413</v>
      </c>
      <c r="J135" s="73" t="s">
        <v>59</v>
      </c>
      <c r="K135" s="73" t="b">
        <v>1</v>
      </c>
      <c r="L135" s="69">
        <v>2017</v>
      </c>
      <c r="M135" s="70">
        <v>37132534</v>
      </c>
      <c r="N135" s="74">
        <v>41228</v>
      </c>
      <c r="O135" s="74">
        <v>41275</v>
      </c>
    </row>
    <row r="136" spans="1:15" ht="14.25">
      <c r="A136" s="71">
        <v>2013</v>
      </c>
      <c r="B136" s="72" t="s">
        <v>390</v>
      </c>
      <c r="C136" s="72" t="s">
        <v>391</v>
      </c>
      <c r="D136" s="73">
        <v>1006103</v>
      </c>
      <c r="E136" s="73">
        <v>3</v>
      </c>
      <c r="F136" s="73"/>
      <c r="G136" s="72">
        <v>440</v>
      </c>
      <c r="H136" s="72">
        <v>20</v>
      </c>
      <c r="I136" s="73" t="s">
        <v>393</v>
      </c>
      <c r="J136" s="73" t="s">
        <v>130</v>
      </c>
      <c r="K136" s="73" t="b">
        <v>1</v>
      </c>
      <c r="L136" s="69">
        <v>2016</v>
      </c>
      <c r="M136" s="70">
        <v>0.068</v>
      </c>
      <c r="N136" s="74">
        <v>41228</v>
      </c>
      <c r="O136" s="74">
        <v>41275</v>
      </c>
    </row>
    <row r="137" spans="1:15" ht="14.25">
      <c r="A137" s="71">
        <v>2013</v>
      </c>
      <c r="B137" s="72" t="s">
        <v>390</v>
      </c>
      <c r="C137" s="72" t="s">
        <v>391</v>
      </c>
      <c r="D137" s="73">
        <v>1006103</v>
      </c>
      <c r="E137" s="73">
        <v>3</v>
      </c>
      <c r="F137" s="73"/>
      <c r="G137" s="72">
        <v>210</v>
      </c>
      <c r="H137" s="72" t="s">
        <v>112</v>
      </c>
      <c r="I137" s="73"/>
      <c r="J137" s="73" t="s">
        <v>274</v>
      </c>
      <c r="K137" s="73" t="b">
        <v>1</v>
      </c>
      <c r="L137" s="69">
        <v>2014</v>
      </c>
      <c r="M137" s="70">
        <v>1873920</v>
      </c>
      <c r="N137" s="74">
        <v>41228</v>
      </c>
      <c r="O137" s="74">
        <v>41275</v>
      </c>
    </row>
    <row r="138" spans="1:15" ht="14.25">
      <c r="A138" s="71">
        <v>2013</v>
      </c>
      <c r="B138" s="72" t="s">
        <v>390</v>
      </c>
      <c r="C138" s="72" t="s">
        <v>391</v>
      </c>
      <c r="D138" s="73">
        <v>1006103</v>
      </c>
      <c r="E138" s="73">
        <v>3</v>
      </c>
      <c r="F138" s="73"/>
      <c r="G138" s="72">
        <v>451</v>
      </c>
      <c r="H138" s="72" t="s">
        <v>262</v>
      </c>
      <c r="I138" s="73" t="s">
        <v>402</v>
      </c>
      <c r="J138" s="73" t="s">
        <v>287</v>
      </c>
      <c r="K138" s="73" t="b">
        <v>0</v>
      </c>
      <c r="L138" s="69">
        <v>2014</v>
      </c>
      <c r="M138" s="70">
        <v>0.1316</v>
      </c>
      <c r="N138" s="74">
        <v>41228</v>
      </c>
      <c r="O138" s="74">
        <v>41275</v>
      </c>
    </row>
    <row r="139" spans="1:15" ht="14.25">
      <c r="A139" s="71">
        <v>2013</v>
      </c>
      <c r="B139" s="72" t="s">
        <v>390</v>
      </c>
      <c r="C139" s="72" t="s">
        <v>391</v>
      </c>
      <c r="D139" s="73">
        <v>1006103</v>
      </c>
      <c r="E139" s="73">
        <v>3</v>
      </c>
      <c r="F139" s="73"/>
      <c r="G139" s="72">
        <v>4</v>
      </c>
      <c r="H139" s="72" t="s">
        <v>93</v>
      </c>
      <c r="I139" s="73"/>
      <c r="J139" s="73" t="s">
        <v>267</v>
      </c>
      <c r="K139" s="73" t="b">
        <v>1</v>
      </c>
      <c r="L139" s="69">
        <v>2013</v>
      </c>
      <c r="M139" s="70">
        <v>26775</v>
      </c>
      <c r="N139" s="74">
        <v>41228</v>
      </c>
      <c r="O139" s="74">
        <v>41275</v>
      </c>
    </row>
    <row r="140" spans="1:15" ht="14.25">
      <c r="A140" s="71">
        <v>2013</v>
      </c>
      <c r="B140" s="72" t="s">
        <v>390</v>
      </c>
      <c r="C140" s="72" t="s">
        <v>391</v>
      </c>
      <c r="D140" s="73">
        <v>1006103</v>
      </c>
      <c r="E140" s="73">
        <v>3</v>
      </c>
      <c r="F140" s="73"/>
      <c r="G140" s="72">
        <v>200</v>
      </c>
      <c r="H140" s="72">
        <v>7</v>
      </c>
      <c r="I140" s="73" t="s">
        <v>395</v>
      </c>
      <c r="J140" s="73" t="s">
        <v>11</v>
      </c>
      <c r="K140" s="73" t="b">
        <v>1</v>
      </c>
      <c r="L140" s="69">
        <v>2013</v>
      </c>
      <c r="M140" s="70">
        <v>2035000</v>
      </c>
      <c r="N140" s="74">
        <v>41228</v>
      </c>
      <c r="O140" s="74">
        <v>41275</v>
      </c>
    </row>
    <row r="141" spans="1:15" ht="14.25">
      <c r="A141" s="71">
        <v>2013</v>
      </c>
      <c r="B141" s="72" t="s">
        <v>390</v>
      </c>
      <c r="C141" s="72" t="s">
        <v>391</v>
      </c>
      <c r="D141" s="73">
        <v>1006103</v>
      </c>
      <c r="E141" s="73">
        <v>3</v>
      </c>
      <c r="F141" s="73"/>
      <c r="G141" s="72">
        <v>190</v>
      </c>
      <c r="H141" s="72">
        <v>6</v>
      </c>
      <c r="I141" s="73" t="s">
        <v>414</v>
      </c>
      <c r="J141" s="73" t="s">
        <v>111</v>
      </c>
      <c r="K141" s="73" t="b">
        <v>0</v>
      </c>
      <c r="L141" s="69">
        <v>2017</v>
      </c>
      <c r="M141" s="70">
        <v>1918014</v>
      </c>
      <c r="N141" s="74">
        <v>41228</v>
      </c>
      <c r="O141" s="74">
        <v>41275</v>
      </c>
    </row>
    <row r="142" spans="1:15" ht="14.25">
      <c r="A142" s="71">
        <v>2013</v>
      </c>
      <c r="B142" s="72" t="s">
        <v>390</v>
      </c>
      <c r="C142" s="72" t="s">
        <v>391</v>
      </c>
      <c r="D142" s="73">
        <v>1006103</v>
      </c>
      <c r="E142" s="73">
        <v>3</v>
      </c>
      <c r="F142" s="73"/>
      <c r="G142" s="72">
        <v>160</v>
      </c>
      <c r="H142" s="72">
        <v>3</v>
      </c>
      <c r="I142" s="73" t="s">
        <v>398</v>
      </c>
      <c r="J142" s="73" t="s">
        <v>107</v>
      </c>
      <c r="K142" s="73" t="b">
        <v>1</v>
      </c>
      <c r="L142" s="69">
        <v>2014</v>
      </c>
      <c r="M142" s="70">
        <v>3281810</v>
      </c>
      <c r="N142" s="74">
        <v>41228</v>
      </c>
      <c r="O142" s="74">
        <v>41275</v>
      </c>
    </row>
    <row r="143" spans="1:15" ht="14.25">
      <c r="A143" s="71">
        <v>2013</v>
      </c>
      <c r="B143" s="72" t="s">
        <v>390</v>
      </c>
      <c r="C143" s="72" t="s">
        <v>391</v>
      </c>
      <c r="D143" s="73">
        <v>1006103</v>
      </c>
      <c r="E143" s="73">
        <v>3</v>
      </c>
      <c r="F143" s="73"/>
      <c r="G143" s="72">
        <v>270</v>
      </c>
      <c r="H143" s="72">
        <v>10</v>
      </c>
      <c r="I143" s="73"/>
      <c r="J143" s="73" t="s">
        <v>17</v>
      </c>
      <c r="K143" s="73" t="b">
        <v>0</v>
      </c>
      <c r="L143" s="69">
        <v>2014</v>
      </c>
      <c r="M143" s="70">
        <v>1207890</v>
      </c>
      <c r="N143" s="74">
        <v>41228</v>
      </c>
      <c r="O143" s="74">
        <v>41275</v>
      </c>
    </row>
    <row r="144" spans="1:15" ht="14.25">
      <c r="A144" s="71">
        <v>2013</v>
      </c>
      <c r="B144" s="72" t="s">
        <v>390</v>
      </c>
      <c r="C144" s="72" t="s">
        <v>391</v>
      </c>
      <c r="D144" s="73">
        <v>1006103</v>
      </c>
      <c r="E144" s="73">
        <v>3</v>
      </c>
      <c r="F144" s="73"/>
      <c r="G144" s="72">
        <v>160</v>
      </c>
      <c r="H144" s="72">
        <v>3</v>
      </c>
      <c r="I144" s="73" t="s">
        <v>398</v>
      </c>
      <c r="J144" s="73" t="s">
        <v>107</v>
      </c>
      <c r="K144" s="73" t="b">
        <v>1</v>
      </c>
      <c r="L144" s="69">
        <v>2017</v>
      </c>
      <c r="M144" s="70">
        <v>1918014</v>
      </c>
      <c r="N144" s="74">
        <v>41228</v>
      </c>
      <c r="O144" s="74">
        <v>41275</v>
      </c>
    </row>
    <row r="145" spans="1:15" ht="14.25">
      <c r="A145" s="71">
        <v>2013</v>
      </c>
      <c r="B145" s="72" t="s">
        <v>390</v>
      </c>
      <c r="C145" s="72" t="s">
        <v>391</v>
      </c>
      <c r="D145" s="73">
        <v>1006103</v>
      </c>
      <c r="E145" s="73">
        <v>3</v>
      </c>
      <c r="F145" s="73"/>
      <c r="G145" s="72">
        <v>9</v>
      </c>
      <c r="H145" s="72">
        <v>2</v>
      </c>
      <c r="I145" s="73"/>
      <c r="J145" s="73" t="s">
        <v>3</v>
      </c>
      <c r="K145" s="73" t="b">
        <v>1</v>
      </c>
      <c r="L145" s="69">
        <v>2013</v>
      </c>
      <c r="M145" s="70">
        <v>30297644</v>
      </c>
      <c r="N145" s="74">
        <v>41228</v>
      </c>
      <c r="O145" s="74">
        <v>41275</v>
      </c>
    </row>
    <row r="146" spans="1:15" ht="14.25">
      <c r="A146" s="71">
        <v>2013</v>
      </c>
      <c r="B146" s="72" t="s">
        <v>390</v>
      </c>
      <c r="C146" s="72" t="s">
        <v>391</v>
      </c>
      <c r="D146" s="73">
        <v>1006103</v>
      </c>
      <c r="E146" s="73">
        <v>3</v>
      </c>
      <c r="F146" s="73"/>
      <c r="G146" s="72">
        <v>10</v>
      </c>
      <c r="H146" s="72" t="s">
        <v>97</v>
      </c>
      <c r="I146" s="73"/>
      <c r="J146" s="73" t="s">
        <v>98</v>
      </c>
      <c r="K146" s="73" t="b">
        <v>0</v>
      </c>
      <c r="L146" s="69">
        <v>2016</v>
      </c>
      <c r="M146" s="70">
        <v>15531237</v>
      </c>
      <c r="N146" s="74">
        <v>41228</v>
      </c>
      <c r="O146" s="74">
        <v>41275</v>
      </c>
    </row>
    <row r="147" spans="1:15" ht="14.25">
      <c r="A147" s="71">
        <v>2013</v>
      </c>
      <c r="B147" s="72" t="s">
        <v>390</v>
      </c>
      <c r="C147" s="72" t="s">
        <v>391</v>
      </c>
      <c r="D147" s="73">
        <v>1006103</v>
      </c>
      <c r="E147" s="73">
        <v>3</v>
      </c>
      <c r="F147" s="73"/>
      <c r="G147" s="72">
        <v>410</v>
      </c>
      <c r="H147" s="72" t="s">
        <v>128</v>
      </c>
      <c r="I147" s="73" t="s">
        <v>409</v>
      </c>
      <c r="J147" s="73" t="s">
        <v>71</v>
      </c>
      <c r="K147" s="73" t="b">
        <v>0</v>
      </c>
      <c r="L147" s="69">
        <v>2014</v>
      </c>
      <c r="M147" s="70">
        <v>0.034</v>
      </c>
      <c r="N147" s="74">
        <v>41228</v>
      </c>
      <c r="O147" s="74">
        <v>41275</v>
      </c>
    </row>
    <row r="148" spans="1:15" ht="14.25">
      <c r="A148" s="71">
        <v>2013</v>
      </c>
      <c r="B148" s="72" t="s">
        <v>390</v>
      </c>
      <c r="C148" s="72" t="s">
        <v>391</v>
      </c>
      <c r="D148" s="73">
        <v>1006103</v>
      </c>
      <c r="E148" s="73">
        <v>3</v>
      </c>
      <c r="F148" s="73"/>
      <c r="G148" s="72">
        <v>500</v>
      </c>
      <c r="H148" s="72">
        <v>23</v>
      </c>
      <c r="I148" s="73" t="s">
        <v>413</v>
      </c>
      <c r="J148" s="73" t="s">
        <v>59</v>
      </c>
      <c r="K148" s="73" t="b">
        <v>1</v>
      </c>
      <c r="L148" s="69">
        <v>2016</v>
      </c>
      <c r="M148" s="70">
        <v>36304633</v>
      </c>
      <c r="N148" s="74">
        <v>41228</v>
      </c>
      <c r="O148" s="74">
        <v>41275</v>
      </c>
    </row>
    <row r="149" spans="1:15" ht="14.25">
      <c r="A149" s="71">
        <v>2013</v>
      </c>
      <c r="B149" s="72" t="s">
        <v>390</v>
      </c>
      <c r="C149" s="72" t="s">
        <v>391</v>
      </c>
      <c r="D149" s="73">
        <v>1006103</v>
      </c>
      <c r="E149" s="73">
        <v>3</v>
      </c>
      <c r="F149" s="73"/>
      <c r="G149" s="72">
        <v>1</v>
      </c>
      <c r="H149" s="72">
        <v>1</v>
      </c>
      <c r="I149" s="73" t="s">
        <v>401</v>
      </c>
      <c r="J149" s="73" t="s">
        <v>91</v>
      </c>
      <c r="K149" s="73" t="b">
        <v>1</v>
      </c>
      <c r="L149" s="69">
        <v>2013</v>
      </c>
      <c r="M149" s="70">
        <v>33960901</v>
      </c>
      <c r="N149" s="74">
        <v>41228</v>
      </c>
      <c r="O149" s="74">
        <v>41275</v>
      </c>
    </row>
    <row r="150" spans="1:15" ht="14.25">
      <c r="A150" s="71">
        <v>2013</v>
      </c>
      <c r="B150" s="72" t="s">
        <v>390</v>
      </c>
      <c r="C150" s="72" t="s">
        <v>391</v>
      </c>
      <c r="D150" s="73">
        <v>1006103</v>
      </c>
      <c r="E150" s="73">
        <v>3</v>
      </c>
      <c r="F150" s="73"/>
      <c r="G150" s="72">
        <v>491</v>
      </c>
      <c r="H150" s="72" t="s">
        <v>264</v>
      </c>
      <c r="I150" s="73" t="s">
        <v>404</v>
      </c>
      <c r="J150" s="73" t="s">
        <v>293</v>
      </c>
      <c r="K150" s="73" t="b">
        <v>0</v>
      </c>
      <c r="L150" s="69">
        <v>2017</v>
      </c>
      <c r="M150" s="70">
        <v>781</v>
      </c>
      <c r="N150" s="74">
        <v>41228</v>
      </c>
      <c r="O150" s="74">
        <v>41275</v>
      </c>
    </row>
    <row r="151" spans="1:15" ht="14.25">
      <c r="A151" s="71">
        <v>2013</v>
      </c>
      <c r="B151" s="72" t="s">
        <v>390</v>
      </c>
      <c r="C151" s="72" t="s">
        <v>391</v>
      </c>
      <c r="D151" s="73">
        <v>1006103</v>
      </c>
      <c r="E151" s="73">
        <v>3</v>
      </c>
      <c r="F151" s="73"/>
      <c r="G151" s="72">
        <v>5</v>
      </c>
      <c r="H151" s="72" t="s">
        <v>94</v>
      </c>
      <c r="I151" s="73"/>
      <c r="J151" s="73" t="s">
        <v>268</v>
      </c>
      <c r="K151" s="73" t="b">
        <v>1</v>
      </c>
      <c r="L151" s="69">
        <v>2013</v>
      </c>
      <c r="M151" s="70">
        <v>740967</v>
      </c>
      <c r="N151" s="74">
        <v>41228</v>
      </c>
      <c r="O151" s="74">
        <v>41275</v>
      </c>
    </row>
    <row r="152" spans="1:15" ht="14.25">
      <c r="A152" s="71">
        <v>2013</v>
      </c>
      <c r="B152" s="72" t="s">
        <v>390</v>
      </c>
      <c r="C152" s="72" t="s">
        <v>391</v>
      </c>
      <c r="D152" s="73">
        <v>1006103</v>
      </c>
      <c r="E152" s="73">
        <v>3</v>
      </c>
      <c r="F152" s="73"/>
      <c r="G152" s="72">
        <v>11</v>
      </c>
      <c r="H152" s="72" t="s">
        <v>99</v>
      </c>
      <c r="I152" s="73"/>
      <c r="J152" s="73" t="s">
        <v>100</v>
      </c>
      <c r="K152" s="73" t="b">
        <v>0</v>
      </c>
      <c r="L152" s="69">
        <v>2014</v>
      </c>
      <c r="M152" s="70">
        <v>4510240</v>
      </c>
      <c r="N152" s="74">
        <v>41228</v>
      </c>
      <c r="O152" s="74">
        <v>41275</v>
      </c>
    </row>
    <row r="153" spans="1:15" ht="14.25">
      <c r="A153" s="71">
        <v>2013</v>
      </c>
      <c r="B153" s="72" t="s">
        <v>390</v>
      </c>
      <c r="C153" s="72" t="s">
        <v>391</v>
      </c>
      <c r="D153" s="73">
        <v>1006103</v>
      </c>
      <c r="E153" s="73">
        <v>3</v>
      </c>
      <c r="F153" s="73"/>
      <c r="G153" s="72">
        <v>570</v>
      </c>
      <c r="H153" s="72">
        <v>30</v>
      </c>
      <c r="I153" s="73" t="s">
        <v>399</v>
      </c>
      <c r="J153" s="73" t="s">
        <v>295</v>
      </c>
      <c r="K153" s="73" t="b">
        <v>0</v>
      </c>
      <c r="L153" s="69">
        <v>2013</v>
      </c>
      <c r="M153" s="70">
        <v>1725000</v>
      </c>
      <c r="N153" s="74">
        <v>41228</v>
      </c>
      <c r="O153" s="74">
        <v>41275</v>
      </c>
    </row>
    <row r="154" spans="1:15" ht="14.25">
      <c r="A154" s="71">
        <v>2013</v>
      </c>
      <c r="B154" s="72" t="s">
        <v>390</v>
      </c>
      <c r="C154" s="72" t="s">
        <v>391</v>
      </c>
      <c r="D154" s="73">
        <v>1006103</v>
      </c>
      <c r="E154" s="73">
        <v>3</v>
      </c>
      <c r="F154" s="73"/>
      <c r="G154" s="72">
        <v>160</v>
      </c>
      <c r="H154" s="72">
        <v>3</v>
      </c>
      <c r="I154" s="73" t="s">
        <v>398</v>
      </c>
      <c r="J154" s="73" t="s">
        <v>107</v>
      </c>
      <c r="K154" s="73" t="b">
        <v>1</v>
      </c>
      <c r="L154" s="69">
        <v>2015</v>
      </c>
      <c r="M154" s="70">
        <v>2969945</v>
      </c>
      <c r="N154" s="74">
        <v>41228</v>
      </c>
      <c r="O154" s="74">
        <v>41275</v>
      </c>
    </row>
    <row r="155" spans="1:15" ht="14.25">
      <c r="A155" s="71">
        <v>2013</v>
      </c>
      <c r="B155" s="72" t="s">
        <v>390</v>
      </c>
      <c r="C155" s="72" t="s">
        <v>391</v>
      </c>
      <c r="D155" s="73">
        <v>1006103</v>
      </c>
      <c r="E155" s="73">
        <v>3</v>
      </c>
      <c r="F155" s="73"/>
      <c r="G155" s="72">
        <v>470</v>
      </c>
      <c r="H155" s="72" t="s">
        <v>132</v>
      </c>
      <c r="I155" s="73" t="s">
        <v>392</v>
      </c>
      <c r="J155" s="73" t="s">
        <v>289</v>
      </c>
      <c r="K155" s="73" t="b">
        <v>0</v>
      </c>
      <c r="L155" s="69">
        <v>2017</v>
      </c>
      <c r="M155" s="70">
        <v>781</v>
      </c>
      <c r="N155" s="74">
        <v>41228</v>
      </c>
      <c r="O155" s="74">
        <v>41275</v>
      </c>
    </row>
    <row r="156" spans="1:15" ht="14.25">
      <c r="A156" s="71">
        <v>2013</v>
      </c>
      <c r="B156" s="72" t="s">
        <v>390</v>
      </c>
      <c r="C156" s="72" t="s">
        <v>391</v>
      </c>
      <c r="D156" s="73">
        <v>1006103</v>
      </c>
      <c r="E156" s="73">
        <v>3</v>
      </c>
      <c r="F156" s="73"/>
      <c r="G156" s="72">
        <v>540</v>
      </c>
      <c r="H156" s="72">
        <v>27</v>
      </c>
      <c r="I156" s="73" t="s">
        <v>394</v>
      </c>
      <c r="J156" s="73" t="s">
        <v>45</v>
      </c>
      <c r="K156" s="73" t="b">
        <v>0</v>
      </c>
      <c r="L156" s="69">
        <v>2014</v>
      </c>
      <c r="M156" s="70">
        <v>33262206</v>
      </c>
      <c r="N156" s="74">
        <v>41228</v>
      </c>
      <c r="O156" s="74">
        <v>41275</v>
      </c>
    </row>
    <row r="157" spans="1:15" ht="14.25">
      <c r="A157" s="71">
        <v>2013</v>
      </c>
      <c r="B157" s="72" t="s">
        <v>390</v>
      </c>
      <c r="C157" s="72" t="s">
        <v>391</v>
      </c>
      <c r="D157" s="73">
        <v>1006103</v>
      </c>
      <c r="E157" s="73">
        <v>3</v>
      </c>
      <c r="F157" s="73"/>
      <c r="G157" s="72">
        <v>540</v>
      </c>
      <c r="H157" s="72">
        <v>27</v>
      </c>
      <c r="I157" s="73" t="s">
        <v>394</v>
      </c>
      <c r="J157" s="73" t="s">
        <v>45</v>
      </c>
      <c r="K157" s="73" t="b">
        <v>0</v>
      </c>
      <c r="L157" s="69">
        <v>2016</v>
      </c>
      <c r="M157" s="70">
        <v>36704633</v>
      </c>
      <c r="N157" s="74">
        <v>41228</v>
      </c>
      <c r="O157" s="74">
        <v>41275</v>
      </c>
    </row>
    <row r="158" spans="1:15" ht="14.25">
      <c r="A158" s="71">
        <v>2013</v>
      </c>
      <c r="B158" s="72" t="s">
        <v>390</v>
      </c>
      <c r="C158" s="72" t="s">
        <v>391</v>
      </c>
      <c r="D158" s="73">
        <v>1006103</v>
      </c>
      <c r="E158" s="73">
        <v>3</v>
      </c>
      <c r="F158" s="73"/>
      <c r="G158" s="72">
        <v>5</v>
      </c>
      <c r="H158" s="72" t="s">
        <v>94</v>
      </c>
      <c r="I158" s="73"/>
      <c r="J158" s="73" t="s">
        <v>268</v>
      </c>
      <c r="K158" s="73" t="b">
        <v>1</v>
      </c>
      <c r="L158" s="69">
        <v>2015</v>
      </c>
      <c r="M158" s="70">
        <v>400000</v>
      </c>
      <c r="N158" s="74">
        <v>41228</v>
      </c>
      <c r="O158" s="74">
        <v>41275</v>
      </c>
    </row>
    <row r="159" spans="1:15" ht="14.25">
      <c r="A159" s="71">
        <v>2013</v>
      </c>
      <c r="B159" s="72" t="s">
        <v>390</v>
      </c>
      <c r="C159" s="72" t="s">
        <v>391</v>
      </c>
      <c r="D159" s="73">
        <v>1006103</v>
      </c>
      <c r="E159" s="73">
        <v>3</v>
      </c>
      <c r="F159" s="73"/>
      <c r="G159" s="72">
        <v>210</v>
      </c>
      <c r="H159" s="72" t="s">
        <v>112</v>
      </c>
      <c r="I159" s="73"/>
      <c r="J159" s="73" t="s">
        <v>274</v>
      </c>
      <c r="K159" s="73" t="b">
        <v>1</v>
      </c>
      <c r="L159" s="69">
        <v>2015</v>
      </c>
      <c r="M159" s="70">
        <v>1196042</v>
      </c>
      <c r="N159" s="74">
        <v>41228</v>
      </c>
      <c r="O159" s="74">
        <v>41275</v>
      </c>
    </row>
    <row r="160" spans="1:15" ht="14.25">
      <c r="A160" s="71">
        <v>2013</v>
      </c>
      <c r="B160" s="72" t="s">
        <v>390</v>
      </c>
      <c r="C160" s="72" t="s">
        <v>391</v>
      </c>
      <c r="D160" s="73">
        <v>1006103</v>
      </c>
      <c r="E160" s="73">
        <v>3</v>
      </c>
      <c r="F160" s="73"/>
      <c r="G160" s="72">
        <v>190</v>
      </c>
      <c r="H160" s="72">
        <v>6</v>
      </c>
      <c r="I160" s="73" t="s">
        <v>414</v>
      </c>
      <c r="J160" s="73" t="s">
        <v>111</v>
      </c>
      <c r="K160" s="73" t="b">
        <v>0</v>
      </c>
      <c r="L160" s="69">
        <v>2013</v>
      </c>
      <c r="M160" s="70">
        <v>4308159</v>
      </c>
      <c r="N160" s="74">
        <v>41228</v>
      </c>
      <c r="O160" s="74">
        <v>41275</v>
      </c>
    </row>
    <row r="161" spans="1:15" ht="14.25">
      <c r="A161" s="71">
        <v>2013</v>
      </c>
      <c r="B161" s="72" t="s">
        <v>390</v>
      </c>
      <c r="C161" s="72" t="s">
        <v>391</v>
      </c>
      <c r="D161" s="73">
        <v>1006103</v>
      </c>
      <c r="E161" s="73">
        <v>3</v>
      </c>
      <c r="F161" s="73"/>
      <c r="G161" s="72">
        <v>15</v>
      </c>
      <c r="H161" s="72" t="s">
        <v>104</v>
      </c>
      <c r="I161" s="73"/>
      <c r="J161" s="73" t="s">
        <v>105</v>
      </c>
      <c r="K161" s="73" t="b">
        <v>0</v>
      </c>
      <c r="L161" s="69">
        <v>2017</v>
      </c>
      <c r="M161" s="70">
        <v>503416</v>
      </c>
      <c r="N161" s="74">
        <v>41228</v>
      </c>
      <c r="O161" s="74">
        <v>41275</v>
      </c>
    </row>
    <row r="162" spans="1:15" ht="14.25">
      <c r="A162" s="71">
        <v>2013</v>
      </c>
      <c r="B162" s="72" t="s">
        <v>390</v>
      </c>
      <c r="C162" s="72" t="s">
        <v>391</v>
      </c>
      <c r="D162" s="73">
        <v>1006103</v>
      </c>
      <c r="E162" s="73">
        <v>3</v>
      </c>
      <c r="F162" s="73"/>
      <c r="G162" s="72">
        <v>151</v>
      </c>
      <c r="H162" s="72" t="s">
        <v>252</v>
      </c>
      <c r="I162" s="73"/>
      <c r="J162" s="73" t="s">
        <v>251</v>
      </c>
      <c r="K162" s="73" t="b">
        <v>0</v>
      </c>
      <c r="L162" s="69">
        <v>2013</v>
      </c>
      <c r="M162" s="70">
        <v>26775</v>
      </c>
      <c r="N162" s="74">
        <v>41228</v>
      </c>
      <c r="O162" s="74">
        <v>41275</v>
      </c>
    </row>
    <row r="163" spans="1:15" ht="14.25">
      <c r="A163" s="71">
        <v>2013</v>
      </c>
      <c r="B163" s="72" t="s">
        <v>390</v>
      </c>
      <c r="C163" s="72" t="s">
        <v>391</v>
      </c>
      <c r="D163" s="73">
        <v>1006103</v>
      </c>
      <c r="E163" s="73">
        <v>3</v>
      </c>
      <c r="F163" s="73"/>
      <c r="G163" s="72">
        <v>160</v>
      </c>
      <c r="H163" s="72">
        <v>3</v>
      </c>
      <c r="I163" s="73" t="s">
        <v>398</v>
      </c>
      <c r="J163" s="73" t="s">
        <v>107</v>
      </c>
      <c r="K163" s="73" t="b">
        <v>1</v>
      </c>
      <c r="L163" s="69">
        <v>2016</v>
      </c>
      <c r="M163" s="70">
        <v>2496609</v>
      </c>
      <c r="N163" s="74">
        <v>41228</v>
      </c>
      <c r="O163" s="74">
        <v>41275</v>
      </c>
    </row>
    <row r="164" spans="1:15" ht="14.25">
      <c r="A164" s="71">
        <v>2013</v>
      </c>
      <c r="B164" s="72" t="s">
        <v>390</v>
      </c>
      <c r="C164" s="72" t="s">
        <v>391</v>
      </c>
      <c r="D164" s="73">
        <v>1006103</v>
      </c>
      <c r="E164" s="73">
        <v>3</v>
      </c>
      <c r="F164" s="73"/>
      <c r="G164" s="72">
        <v>260</v>
      </c>
      <c r="H164" s="72">
        <v>9</v>
      </c>
      <c r="I164" s="73" t="s">
        <v>397</v>
      </c>
      <c r="J164" s="73" t="s">
        <v>118</v>
      </c>
      <c r="K164" s="73" t="b">
        <v>0</v>
      </c>
      <c r="L164" s="69">
        <v>2017</v>
      </c>
      <c r="M164" s="70">
        <v>1918014</v>
      </c>
      <c r="N164" s="74">
        <v>41228</v>
      </c>
      <c r="O164" s="74">
        <v>41275</v>
      </c>
    </row>
    <row r="165" spans="1:15" ht="14.25">
      <c r="A165" s="71">
        <v>2013</v>
      </c>
      <c r="B165" s="72" t="s">
        <v>390</v>
      </c>
      <c r="C165" s="72" t="s">
        <v>391</v>
      </c>
      <c r="D165" s="73">
        <v>1006103</v>
      </c>
      <c r="E165" s="73">
        <v>3</v>
      </c>
      <c r="F165" s="73"/>
      <c r="G165" s="72">
        <v>451</v>
      </c>
      <c r="H165" s="72" t="s">
        <v>262</v>
      </c>
      <c r="I165" s="73" t="s">
        <v>402</v>
      </c>
      <c r="J165" s="73" t="s">
        <v>287</v>
      </c>
      <c r="K165" s="73" t="b">
        <v>0</v>
      </c>
      <c r="L165" s="69">
        <v>2015</v>
      </c>
      <c r="M165" s="70">
        <v>0.0915</v>
      </c>
      <c r="N165" s="74">
        <v>41228</v>
      </c>
      <c r="O165" s="74">
        <v>41275</v>
      </c>
    </row>
    <row r="166" spans="1:15" ht="14.25">
      <c r="A166" s="71">
        <v>2013</v>
      </c>
      <c r="B166" s="72" t="s">
        <v>390</v>
      </c>
      <c r="C166" s="72" t="s">
        <v>391</v>
      </c>
      <c r="D166" s="73">
        <v>1006103</v>
      </c>
      <c r="E166" s="73">
        <v>3</v>
      </c>
      <c r="F166" s="73"/>
      <c r="G166" s="72">
        <v>450</v>
      </c>
      <c r="H166" s="72" t="s">
        <v>131</v>
      </c>
      <c r="I166" s="73" t="s">
        <v>402</v>
      </c>
      <c r="J166" s="73" t="s">
        <v>52</v>
      </c>
      <c r="K166" s="73" t="b">
        <v>0</v>
      </c>
      <c r="L166" s="69">
        <v>2013</v>
      </c>
      <c r="M166" s="70">
        <v>0.1699</v>
      </c>
      <c r="N166" s="74">
        <v>41228</v>
      </c>
      <c r="O166" s="74">
        <v>41275</v>
      </c>
    </row>
    <row r="167" spans="1:15" ht="14.25">
      <c r="A167" s="71">
        <v>2013</v>
      </c>
      <c r="B167" s="72" t="s">
        <v>390</v>
      </c>
      <c r="C167" s="72" t="s">
        <v>391</v>
      </c>
      <c r="D167" s="73">
        <v>1006103</v>
      </c>
      <c r="E167" s="73">
        <v>3</v>
      </c>
      <c r="F167" s="73"/>
      <c r="G167" s="72">
        <v>15</v>
      </c>
      <c r="H167" s="72" t="s">
        <v>104</v>
      </c>
      <c r="I167" s="73"/>
      <c r="J167" s="73" t="s">
        <v>105</v>
      </c>
      <c r="K167" s="73" t="b">
        <v>0</v>
      </c>
      <c r="L167" s="69">
        <v>2015</v>
      </c>
      <c r="M167" s="70">
        <v>479221</v>
      </c>
      <c r="N167" s="74">
        <v>41228</v>
      </c>
      <c r="O167" s="74">
        <v>41275</v>
      </c>
    </row>
    <row r="168" spans="1:15" ht="14.25">
      <c r="A168" s="71">
        <v>2013</v>
      </c>
      <c r="B168" s="72" t="s">
        <v>390</v>
      </c>
      <c r="C168" s="72" t="s">
        <v>391</v>
      </c>
      <c r="D168" s="73">
        <v>1006103</v>
      </c>
      <c r="E168" s="73">
        <v>3</v>
      </c>
      <c r="F168" s="73"/>
      <c r="G168" s="72">
        <v>10</v>
      </c>
      <c r="H168" s="72" t="s">
        <v>97</v>
      </c>
      <c r="I168" s="73"/>
      <c r="J168" s="73" t="s">
        <v>98</v>
      </c>
      <c r="K168" s="73" t="b">
        <v>0</v>
      </c>
      <c r="L168" s="69">
        <v>2015</v>
      </c>
      <c r="M168" s="70">
        <v>14714990</v>
      </c>
      <c r="N168" s="74">
        <v>41228</v>
      </c>
      <c r="O168" s="74">
        <v>41275</v>
      </c>
    </row>
    <row r="169" spans="1:15" ht="14.25">
      <c r="A169" s="71">
        <v>2013</v>
      </c>
      <c r="B169" s="72" t="s">
        <v>390</v>
      </c>
      <c r="C169" s="72" t="s">
        <v>391</v>
      </c>
      <c r="D169" s="73">
        <v>1006103</v>
      </c>
      <c r="E169" s="73">
        <v>3</v>
      </c>
      <c r="F169" s="73"/>
      <c r="G169" s="72">
        <v>15</v>
      </c>
      <c r="H169" s="72" t="s">
        <v>104</v>
      </c>
      <c r="I169" s="73"/>
      <c r="J169" s="73" t="s">
        <v>105</v>
      </c>
      <c r="K169" s="73" t="b">
        <v>0</v>
      </c>
      <c r="L169" s="69">
        <v>2016</v>
      </c>
      <c r="M169" s="70">
        <v>491215</v>
      </c>
      <c r="N169" s="74">
        <v>41228</v>
      </c>
      <c r="O169" s="74">
        <v>41275</v>
      </c>
    </row>
    <row r="170" spans="1:15" ht="14.25">
      <c r="A170" s="71">
        <v>2013</v>
      </c>
      <c r="B170" s="72" t="s">
        <v>390</v>
      </c>
      <c r="C170" s="72" t="s">
        <v>391</v>
      </c>
      <c r="D170" s="73">
        <v>1006103</v>
      </c>
      <c r="E170" s="73">
        <v>3</v>
      </c>
      <c r="F170" s="73"/>
      <c r="G170" s="72">
        <v>500</v>
      </c>
      <c r="H170" s="72">
        <v>23</v>
      </c>
      <c r="I170" s="73" t="s">
        <v>413</v>
      </c>
      <c r="J170" s="73" t="s">
        <v>59</v>
      </c>
      <c r="K170" s="73" t="b">
        <v>1</v>
      </c>
      <c r="L170" s="69">
        <v>2014</v>
      </c>
      <c r="M170" s="70">
        <v>34736126</v>
      </c>
      <c r="N170" s="74">
        <v>41228</v>
      </c>
      <c r="O170" s="74">
        <v>41275</v>
      </c>
    </row>
    <row r="171" spans="1:15" ht="14.25">
      <c r="A171" s="71">
        <v>2013</v>
      </c>
      <c r="B171" s="72" t="s">
        <v>390</v>
      </c>
      <c r="C171" s="72" t="s">
        <v>391</v>
      </c>
      <c r="D171" s="73">
        <v>1006103</v>
      </c>
      <c r="E171" s="73">
        <v>3</v>
      </c>
      <c r="F171" s="73"/>
      <c r="G171" s="72">
        <v>471</v>
      </c>
      <c r="H171" s="72" t="s">
        <v>263</v>
      </c>
      <c r="I171" s="73" t="s">
        <v>392</v>
      </c>
      <c r="J171" s="73" t="s">
        <v>290</v>
      </c>
      <c r="K171" s="73" t="b">
        <v>0</v>
      </c>
      <c r="L171" s="69">
        <v>2016</v>
      </c>
      <c r="M171" s="70">
        <v>850</v>
      </c>
      <c r="N171" s="74">
        <v>41228</v>
      </c>
      <c r="O171" s="74">
        <v>41275</v>
      </c>
    </row>
    <row r="172" spans="1:15" ht="14.25">
      <c r="A172" s="71">
        <v>2013</v>
      </c>
      <c r="B172" s="72" t="s">
        <v>390</v>
      </c>
      <c r="C172" s="72" t="s">
        <v>391</v>
      </c>
      <c r="D172" s="73">
        <v>1006103</v>
      </c>
      <c r="E172" s="73">
        <v>3</v>
      </c>
      <c r="F172" s="73"/>
      <c r="G172" s="72">
        <v>420</v>
      </c>
      <c r="H172" s="72">
        <v>19</v>
      </c>
      <c r="I172" s="73" t="s">
        <v>410</v>
      </c>
      <c r="J172" s="73" t="s">
        <v>72</v>
      </c>
      <c r="K172" s="73" t="b">
        <v>1</v>
      </c>
      <c r="L172" s="69">
        <v>2015</v>
      </c>
      <c r="M172" s="70">
        <v>0.0375</v>
      </c>
      <c r="N172" s="74">
        <v>41228</v>
      </c>
      <c r="O172" s="74">
        <v>41275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1"/>
  <sheetViews>
    <sheetView tabSelected="1" zoomScalePageLayoutView="0" workbookViewId="0" topLeftCell="A1">
      <selection activeCell="A1" sqref="A1:AG141"/>
    </sheetView>
  </sheetViews>
  <sheetFormatPr defaultColWidth="8.796875" defaultRowHeight="14.25"/>
  <cols>
    <col min="2" max="2" width="18.59765625" style="0" customWidth="1"/>
    <col min="3" max="5" width="9.8984375" style="0" bestFit="1" customWidth="1"/>
    <col min="6" max="6" width="10" style="0" customWidth="1"/>
    <col min="7" max="7" width="9.8984375" style="0" bestFit="1" customWidth="1"/>
  </cols>
  <sheetData>
    <row r="1" spans="1:33" ht="14.25">
      <c r="A1" s="1"/>
      <c r="B1" s="1"/>
      <c r="C1" s="14"/>
      <c r="D1" s="5"/>
      <c r="E1" s="1"/>
      <c r="F1" s="1"/>
      <c r="G1" s="15"/>
      <c r="H1" s="15"/>
      <c r="I1" s="15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2"/>
      <c r="AG1" s="2"/>
    </row>
    <row r="2" spans="1:33" ht="14.25">
      <c r="A2" s="1"/>
      <c r="B2" s="1"/>
      <c r="C2" s="14"/>
      <c r="D2" s="5"/>
      <c r="E2" s="1"/>
      <c r="F2" s="1" t="s">
        <v>416</v>
      </c>
      <c r="G2" s="15"/>
      <c r="H2" s="15"/>
      <c r="I2" s="15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2"/>
      <c r="AG2" s="2"/>
    </row>
    <row r="3" spans="1:33" ht="14.25">
      <c r="A3" s="1"/>
      <c r="B3" s="1"/>
      <c r="C3" s="14"/>
      <c r="D3" s="5"/>
      <c r="E3" s="1"/>
      <c r="F3" s="1" t="s">
        <v>417</v>
      </c>
      <c r="G3" s="15"/>
      <c r="H3" s="15"/>
      <c r="I3" s="15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2"/>
      <c r="AG3" s="2"/>
    </row>
    <row r="4" spans="1:33" ht="14.25">
      <c r="A4" s="1"/>
      <c r="B4" s="1"/>
      <c r="C4" s="14"/>
      <c r="D4" s="5"/>
      <c r="E4" s="1"/>
      <c r="F4" s="1" t="s">
        <v>418</v>
      </c>
      <c r="G4" s="15"/>
      <c r="H4" s="15"/>
      <c r="I4" s="15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2"/>
      <c r="AG4" s="2"/>
    </row>
    <row r="5" spans="1:33" ht="14.25">
      <c r="A5" s="1"/>
      <c r="B5" s="1"/>
      <c r="C5" s="14"/>
      <c r="D5" s="5"/>
      <c r="E5" s="1"/>
      <c r="F5" s="1" t="s">
        <v>419</v>
      </c>
      <c r="G5" s="15"/>
      <c r="H5" s="15"/>
      <c r="I5" s="15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2"/>
      <c r="AG5" s="2"/>
    </row>
    <row r="6" spans="1:33" ht="14.25">
      <c r="A6" s="12"/>
      <c r="B6" s="1"/>
      <c r="C6" s="8"/>
      <c r="D6" s="9"/>
      <c r="E6" s="1"/>
      <c r="F6" s="5"/>
      <c r="G6" s="5"/>
      <c r="H6" s="5"/>
      <c r="I6" s="5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2"/>
      <c r="AG6" s="2"/>
    </row>
    <row r="7" spans="1:33" ht="18">
      <c r="A7" s="6"/>
      <c r="B7" s="243" t="s">
        <v>415</v>
      </c>
      <c r="C7" s="7"/>
      <c r="D7" s="10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2"/>
      <c r="AG7" s="2"/>
    </row>
    <row r="8" spans="1:33" ht="14.25">
      <c r="A8" s="6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2"/>
      <c r="AG8" s="2"/>
    </row>
    <row r="9" spans="1:33" ht="14.25">
      <c r="A9" s="88"/>
      <c r="B9" s="88"/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  <c r="Q9" s="87"/>
      <c r="R9" s="87"/>
      <c r="S9" s="87"/>
      <c r="T9" s="87"/>
      <c r="U9" s="87"/>
      <c r="V9" s="87"/>
      <c r="W9" s="87"/>
      <c r="X9" s="87"/>
      <c r="Y9" s="87"/>
      <c r="Z9" s="87"/>
      <c r="AA9" s="87"/>
      <c r="AB9" s="87"/>
      <c r="AC9" s="87"/>
      <c r="AD9" s="87"/>
      <c r="AE9" s="87"/>
      <c r="AF9" s="23"/>
      <c r="AG9" s="23"/>
    </row>
    <row r="10" spans="1:33" ht="25.5">
      <c r="A10" s="279" t="s">
        <v>0</v>
      </c>
      <c r="B10" s="244" t="s">
        <v>1</v>
      </c>
      <c r="C10" s="245" t="s">
        <v>243</v>
      </c>
      <c r="D10" s="245">
        <f>+C10+1</f>
        <v>2014</v>
      </c>
      <c r="E10" s="245">
        <f aca="true" t="shared" si="0" ref="E10:AG10">+D10+1</f>
        <v>2015</v>
      </c>
      <c r="F10" s="245">
        <f t="shared" si="0"/>
        <v>2016</v>
      </c>
      <c r="G10" s="245">
        <f t="shared" si="0"/>
        <v>2017</v>
      </c>
      <c r="H10" s="245">
        <f t="shared" si="0"/>
        <v>2018</v>
      </c>
      <c r="I10" s="245">
        <f t="shared" si="0"/>
        <v>2019</v>
      </c>
      <c r="J10" s="245">
        <f t="shared" si="0"/>
        <v>2020</v>
      </c>
      <c r="K10" s="245">
        <f t="shared" si="0"/>
        <v>2021</v>
      </c>
      <c r="L10" s="245">
        <f t="shared" si="0"/>
        <v>2022</v>
      </c>
      <c r="M10" s="245">
        <f t="shared" si="0"/>
        <v>2023</v>
      </c>
      <c r="N10" s="245">
        <f t="shared" si="0"/>
        <v>2024</v>
      </c>
      <c r="O10" s="245">
        <f t="shared" si="0"/>
        <v>2025</v>
      </c>
      <c r="P10" s="245">
        <f t="shared" si="0"/>
        <v>2026</v>
      </c>
      <c r="Q10" s="245">
        <f t="shared" si="0"/>
        <v>2027</v>
      </c>
      <c r="R10" s="245">
        <f t="shared" si="0"/>
        <v>2028</v>
      </c>
      <c r="S10" s="245">
        <f t="shared" si="0"/>
        <v>2029</v>
      </c>
      <c r="T10" s="245">
        <f t="shared" si="0"/>
        <v>2030</v>
      </c>
      <c r="U10" s="245">
        <f t="shared" si="0"/>
        <v>2031</v>
      </c>
      <c r="V10" s="245">
        <f t="shared" si="0"/>
        <v>2032</v>
      </c>
      <c r="W10" s="245">
        <f t="shared" si="0"/>
        <v>2033</v>
      </c>
      <c r="X10" s="245">
        <f t="shared" si="0"/>
        <v>2034</v>
      </c>
      <c r="Y10" s="245">
        <f t="shared" si="0"/>
        <v>2035</v>
      </c>
      <c r="Z10" s="245">
        <f t="shared" si="0"/>
        <v>2036</v>
      </c>
      <c r="AA10" s="245">
        <f t="shared" si="0"/>
        <v>2037</v>
      </c>
      <c r="AB10" s="245">
        <f t="shared" si="0"/>
        <v>2038</v>
      </c>
      <c r="AC10" s="245">
        <f t="shared" si="0"/>
        <v>2039</v>
      </c>
      <c r="AD10" s="245">
        <f t="shared" si="0"/>
        <v>2040</v>
      </c>
      <c r="AE10" s="245">
        <f t="shared" si="0"/>
        <v>2041</v>
      </c>
      <c r="AF10" s="245">
        <f t="shared" si="0"/>
        <v>2042</v>
      </c>
      <c r="AG10" s="245">
        <f t="shared" si="0"/>
        <v>2043</v>
      </c>
    </row>
    <row r="11" spans="1:33" ht="14.25">
      <c r="A11" s="280"/>
      <c r="B11" s="246" t="s">
        <v>91</v>
      </c>
      <c r="C11" s="247">
        <f>33960901</f>
        <v>33960901</v>
      </c>
      <c r="D11" s="247">
        <f>35136126</f>
        <v>35136126</v>
      </c>
      <c r="E11" s="247">
        <f>35906191</f>
        <v>35906191</v>
      </c>
      <c r="F11" s="247">
        <f>36704633</f>
        <v>36704633</v>
      </c>
      <c r="G11" s="247">
        <f>37532534</f>
        <v>37532534</v>
      </c>
      <c r="H11" s="247">
        <f>0</f>
        <v>0</v>
      </c>
      <c r="I11" s="247">
        <f>0</f>
        <v>0</v>
      </c>
      <c r="J11" s="247">
        <f>0</f>
        <v>0</v>
      </c>
      <c r="K11" s="247">
        <f>0</f>
        <v>0</v>
      </c>
      <c r="L11" s="247">
        <f>0</f>
        <v>0</v>
      </c>
      <c r="M11" s="247">
        <f>0</f>
        <v>0</v>
      </c>
      <c r="N11" s="247">
        <f>0</f>
        <v>0</v>
      </c>
      <c r="O11" s="247">
        <f>0</f>
        <v>0</v>
      </c>
      <c r="P11" s="247">
        <f>0</f>
        <v>0</v>
      </c>
      <c r="Q11" s="247">
        <f>0</f>
        <v>0</v>
      </c>
      <c r="R11" s="247">
        <f>0</f>
        <v>0</v>
      </c>
      <c r="S11" s="247">
        <f>0</f>
        <v>0</v>
      </c>
      <c r="T11" s="247">
        <f>0</f>
        <v>0</v>
      </c>
      <c r="U11" s="247">
        <f>0</f>
        <v>0</v>
      </c>
      <c r="V11" s="247">
        <f>0</f>
        <v>0</v>
      </c>
      <c r="W11" s="247">
        <f>0</f>
        <v>0</v>
      </c>
      <c r="X11" s="247">
        <f>0</f>
        <v>0</v>
      </c>
      <c r="Y11" s="247">
        <f>0</f>
        <v>0</v>
      </c>
      <c r="Z11" s="247">
        <f>0</f>
        <v>0</v>
      </c>
      <c r="AA11" s="247">
        <f>0</f>
        <v>0</v>
      </c>
      <c r="AB11" s="247">
        <f>0</f>
        <v>0</v>
      </c>
      <c r="AC11" s="247">
        <f>0</f>
        <v>0</v>
      </c>
      <c r="AD11" s="247">
        <f>0</f>
        <v>0</v>
      </c>
      <c r="AE11" s="247">
        <f>0</f>
        <v>0</v>
      </c>
      <c r="AF11" s="247">
        <f>0</f>
        <v>0</v>
      </c>
      <c r="AG11" s="247">
        <f>0</f>
        <v>0</v>
      </c>
    </row>
    <row r="12" spans="1:33" ht="25.5">
      <c r="A12" s="281"/>
      <c r="B12" s="248" t="s">
        <v>360</v>
      </c>
      <c r="C12" s="249">
        <f>33219934</f>
        <v>33219934</v>
      </c>
      <c r="D12" s="249">
        <f>34736126</f>
        <v>34736126</v>
      </c>
      <c r="E12" s="249">
        <f>35506191</f>
        <v>35506191</v>
      </c>
      <c r="F12" s="249">
        <f>36304633</f>
        <v>36304633</v>
      </c>
      <c r="G12" s="249">
        <f>37132534</f>
        <v>37132534</v>
      </c>
      <c r="H12" s="249">
        <f>0</f>
        <v>0</v>
      </c>
      <c r="I12" s="249">
        <f>0</f>
        <v>0</v>
      </c>
      <c r="J12" s="249">
        <f>0</f>
        <v>0</v>
      </c>
      <c r="K12" s="249">
        <f>0</f>
        <v>0</v>
      </c>
      <c r="L12" s="249">
        <f>0</f>
        <v>0</v>
      </c>
      <c r="M12" s="249">
        <f>0</f>
        <v>0</v>
      </c>
      <c r="N12" s="249">
        <f>0</f>
        <v>0</v>
      </c>
      <c r="O12" s="249">
        <f>0</f>
        <v>0</v>
      </c>
      <c r="P12" s="249">
        <f>0</f>
        <v>0</v>
      </c>
      <c r="Q12" s="249">
        <f>0</f>
        <v>0</v>
      </c>
      <c r="R12" s="249">
        <f>0</f>
        <v>0</v>
      </c>
      <c r="S12" s="249">
        <f>0</f>
        <v>0</v>
      </c>
      <c r="T12" s="249">
        <f>0</f>
        <v>0</v>
      </c>
      <c r="U12" s="249">
        <f>0</f>
        <v>0</v>
      </c>
      <c r="V12" s="249">
        <f>0</f>
        <v>0</v>
      </c>
      <c r="W12" s="249">
        <f>0</f>
        <v>0</v>
      </c>
      <c r="X12" s="249">
        <f>0</f>
        <v>0</v>
      </c>
      <c r="Y12" s="249">
        <f>0</f>
        <v>0</v>
      </c>
      <c r="Z12" s="249">
        <f>0</f>
        <v>0</v>
      </c>
      <c r="AA12" s="249">
        <f>0</f>
        <v>0</v>
      </c>
      <c r="AB12" s="249">
        <f>0</f>
        <v>0</v>
      </c>
      <c r="AC12" s="249">
        <f>0</f>
        <v>0</v>
      </c>
      <c r="AD12" s="249">
        <f>0</f>
        <v>0</v>
      </c>
      <c r="AE12" s="249">
        <f>0</f>
        <v>0</v>
      </c>
      <c r="AF12" s="249">
        <f>0</f>
        <v>0</v>
      </c>
      <c r="AG12" s="249">
        <f>0</f>
        <v>0</v>
      </c>
    </row>
    <row r="13" spans="1:33" ht="89.25">
      <c r="A13" s="281"/>
      <c r="B13" s="250" t="s">
        <v>359</v>
      </c>
      <c r="C13" s="249">
        <f>31500</f>
        <v>31500</v>
      </c>
      <c r="D13" s="249">
        <f>0</f>
        <v>0</v>
      </c>
      <c r="E13" s="249">
        <f>0</f>
        <v>0</v>
      </c>
      <c r="F13" s="249">
        <f>0</f>
        <v>0</v>
      </c>
      <c r="G13" s="249">
        <f>0</f>
        <v>0</v>
      </c>
      <c r="H13" s="249">
        <f>0</f>
        <v>0</v>
      </c>
      <c r="I13" s="249">
        <f>0</f>
        <v>0</v>
      </c>
      <c r="J13" s="249">
        <f>0</f>
        <v>0</v>
      </c>
      <c r="K13" s="249">
        <f>0</f>
        <v>0</v>
      </c>
      <c r="L13" s="249">
        <f>0</f>
        <v>0</v>
      </c>
      <c r="M13" s="249">
        <f>0</f>
        <v>0</v>
      </c>
      <c r="N13" s="249">
        <f>0</f>
        <v>0</v>
      </c>
      <c r="O13" s="249">
        <f>0</f>
        <v>0</v>
      </c>
      <c r="P13" s="249">
        <f>0</f>
        <v>0</v>
      </c>
      <c r="Q13" s="249">
        <f>0</f>
        <v>0</v>
      </c>
      <c r="R13" s="249">
        <f>0</f>
        <v>0</v>
      </c>
      <c r="S13" s="249">
        <f>0</f>
        <v>0</v>
      </c>
      <c r="T13" s="249">
        <f>0</f>
        <v>0</v>
      </c>
      <c r="U13" s="249">
        <f>0</f>
        <v>0</v>
      </c>
      <c r="V13" s="249">
        <f>0</f>
        <v>0</v>
      </c>
      <c r="W13" s="249">
        <f>0</f>
        <v>0</v>
      </c>
      <c r="X13" s="249">
        <f>0</f>
        <v>0</v>
      </c>
      <c r="Y13" s="249">
        <f>0</f>
        <v>0</v>
      </c>
      <c r="Z13" s="249">
        <f>0</f>
        <v>0</v>
      </c>
      <c r="AA13" s="249">
        <f>0</f>
        <v>0</v>
      </c>
      <c r="AB13" s="249">
        <f>0</f>
        <v>0</v>
      </c>
      <c r="AC13" s="249">
        <f>0</f>
        <v>0</v>
      </c>
      <c r="AD13" s="249">
        <f>0</f>
        <v>0</v>
      </c>
      <c r="AE13" s="249">
        <f>0</f>
        <v>0</v>
      </c>
      <c r="AF13" s="249">
        <f>0</f>
        <v>0</v>
      </c>
      <c r="AG13" s="249">
        <f>0</f>
        <v>0</v>
      </c>
    </row>
    <row r="14" spans="1:33" ht="38.25">
      <c r="A14" s="281"/>
      <c r="B14" s="251" t="s">
        <v>358</v>
      </c>
      <c r="C14" s="249">
        <f>26775</f>
        <v>26775</v>
      </c>
      <c r="D14" s="249">
        <f>0</f>
        <v>0</v>
      </c>
      <c r="E14" s="249">
        <f>0</f>
        <v>0</v>
      </c>
      <c r="F14" s="249">
        <f>0</f>
        <v>0</v>
      </c>
      <c r="G14" s="249">
        <f>0</f>
        <v>0</v>
      </c>
      <c r="H14" s="249">
        <f>0</f>
        <v>0</v>
      </c>
      <c r="I14" s="249">
        <f>0</f>
        <v>0</v>
      </c>
      <c r="J14" s="249">
        <f>0</f>
        <v>0</v>
      </c>
      <c r="K14" s="249">
        <f>0</f>
        <v>0</v>
      </c>
      <c r="L14" s="249">
        <f>0</f>
        <v>0</v>
      </c>
      <c r="M14" s="249">
        <f>0</f>
        <v>0</v>
      </c>
      <c r="N14" s="249">
        <f>0</f>
        <v>0</v>
      </c>
      <c r="O14" s="249">
        <f>0</f>
        <v>0</v>
      </c>
      <c r="P14" s="249">
        <f>0</f>
        <v>0</v>
      </c>
      <c r="Q14" s="249">
        <f>0</f>
        <v>0</v>
      </c>
      <c r="R14" s="249">
        <f>0</f>
        <v>0</v>
      </c>
      <c r="S14" s="249">
        <f>0</f>
        <v>0</v>
      </c>
      <c r="T14" s="249">
        <f>0</f>
        <v>0</v>
      </c>
      <c r="U14" s="249">
        <f>0</f>
        <v>0</v>
      </c>
      <c r="V14" s="249">
        <f>0</f>
        <v>0</v>
      </c>
      <c r="W14" s="249">
        <f>0</f>
        <v>0</v>
      </c>
      <c r="X14" s="249">
        <f>0</f>
        <v>0</v>
      </c>
      <c r="Y14" s="249">
        <f>0</f>
        <v>0</v>
      </c>
      <c r="Z14" s="249">
        <f>0</f>
        <v>0</v>
      </c>
      <c r="AA14" s="249">
        <f>0</f>
        <v>0</v>
      </c>
      <c r="AB14" s="249">
        <f>0</f>
        <v>0</v>
      </c>
      <c r="AC14" s="249">
        <f>0</f>
        <v>0</v>
      </c>
      <c r="AD14" s="249">
        <f>0</f>
        <v>0</v>
      </c>
      <c r="AE14" s="249">
        <f>0</f>
        <v>0</v>
      </c>
      <c r="AF14" s="249">
        <f>0</f>
        <v>0</v>
      </c>
      <c r="AG14" s="249">
        <f>0</f>
        <v>0</v>
      </c>
    </row>
    <row r="15" spans="1:33" ht="25.5">
      <c r="A15" s="281"/>
      <c r="B15" s="252" t="s">
        <v>268</v>
      </c>
      <c r="C15" s="249">
        <f>740967</f>
        <v>740967</v>
      </c>
      <c r="D15" s="249">
        <f aca="true" t="shared" si="1" ref="D15:G16">400000</f>
        <v>400000</v>
      </c>
      <c r="E15" s="249">
        <f t="shared" si="1"/>
        <v>400000</v>
      </c>
      <c r="F15" s="249">
        <f t="shared" si="1"/>
        <v>400000</v>
      </c>
      <c r="G15" s="249">
        <f t="shared" si="1"/>
        <v>400000</v>
      </c>
      <c r="H15" s="249">
        <f>0</f>
        <v>0</v>
      </c>
      <c r="I15" s="249">
        <f>0</f>
        <v>0</v>
      </c>
      <c r="J15" s="249">
        <f>0</f>
        <v>0</v>
      </c>
      <c r="K15" s="249">
        <f>0</f>
        <v>0</v>
      </c>
      <c r="L15" s="249">
        <f>0</f>
        <v>0</v>
      </c>
      <c r="M15" s="249">
        <f>0</f>
        <v>0</v>
      </c>
      <c r="N15" s="249">
        <f>0</f>
        <v>0</v>
      </c>
      <c r="O15" s="249">
        <f>0</f>
        <v>0</v>
      </c>
      <c r="P15" s="249">
        <f>0</f>
        <v>0</v>
      </c>
      <c r="Q15" s="249">
        <f>0</f>
        <v>0</v>
      </c>
      <c r="R15" s="249">
        <f>0</f>
        <v>0</v>
      </c>
      <c r="S15" s="249">
        <f>0</f>
        <v>0</v>
      </c>
      <c r="T15" s="249">
        <f>0</f>
        <v>0</v>
      </c>
      <c r="U15" s="249">
        <f>0</f>
        <v>0</v>
      </c>
      <c r="V15" s="249">
        <f>0</f>
        <v>0</v>
      </c>
      <c r="W15" s="249">
        <f>0</f>
        <v>0</v>
      </c>
      <c r="X15" s="249">
        <f>0</f>
        <v>0</v>
      </c>
      <c r="Y15" s="249">
        <f>0</f>
        <v>0</v>
      </c>
      <c r="Z15" s="249">
        <f>0</f>
        <v>0</v>
      </c>
      <c r="AA15" s="249">
        <f>0</f>
        <v>0</v>
      </c>
      <c r="AB15" s="249">
        <f>0</f>
        <v>0</v>
      </c>
      <c r="AC15" s="249">
        <f>0</f>
        <v>0</v>
      </c>
      <c r="AD15" s="249">
        <f>0</f>
        <v>0</v>
      </c>
      <c r="AE15" s="249">
        <f>0</f>
        <v>0</v>
      </c>
      <c r="AF15" s="249">
        <f>0</f>
        <v>0</v>
      </c>
      <c r="AG15" s="249">
        <f>0</f>
        <v>0</v>
      </c>
    </row>
    <row r="16" spans="1:33" ht="14.25">
      <c r="A16" s="281"/>
      <c r="B16" s="250" t="s">
        <v>85</v>
      </c>
      <c r="C16" s="249">
        <f>400000</f>
        <v>400000</v>
      </c>
      <c r="D16" s="249">
        <f t="shared" si="1"/>
        <v>400000</v>
      </c>
      <c r="E16" s="249">
        <f t="shared" si="1"/>
        <v>400000</v>
      </c>
      <c r="F16" s="249">
        <f t="shared" si="1"/>
        <v>400000</v>
      </c>
      <c r="G16" s="249">
        <f t="shared" si="1"/>
        <v>400000</v>
      </c>
      <c r="H16" s="249">
        <f>0</f>
        <v>0</v>
      </c>
      <c r="I16" s="249">
        <f>0</f>
        <v>0</v>
      </c>
      <c r="J16" s="249">
        <f>0</f>
        <v>0</v>
      </c>
      <c r="K16" s="249">
        <f>0</f>
        <v>0</v>
      </c>
      <c r="L16" s="249">
        <f>0</f>
        <v>0</v>
      </c>
      <c r="M16" s="249">
        <f>0</f>
        <v>0</v>
      </c>
      <c r="N16" s="249">
        <f>0</f>
        <v>0</v>
      </c>
      <c r="O16" s="249">
        <f>0</f>
        <v>0</v>
      </c>
      <c r="P16" s="249">
        <f>0</f>
        <v>0</v>
      </c>
      <c r="Q16" s="249">
        <f>0</f>
        <v>0</v>
      </c>
      <c r="R16" s="249">
        <f>0</f>
        <v>0</v>
      </c>
      <c r="S16" s="249">
        <f>0</f>
        <v>0</v>
      </c>
      <c r="T16" s="249">
        <f>0</f>
        <v>0</v>
      </c>
      <c r="U16" s="249">
        <f>0</f>
        <v>0</v>
      </c>
      <c r="V16" s="249">
        <f>0</f>
        <v>0</v>
      </c>
      <c r="W16" s="249">
        <f>0</f>
        <v>0</v>
      </c>
      <c r="X16" s="249">
        <f>0</f>
        <v>0</v>
      </c>
      <c r="Y16" s="249">
        <f>0</f>
        <v>0</v>
      </c>
      <c r="Z16" s="249">
        <f>0</f>
        <v>0</v>
      </c>
      <c r="AA16" s="249">
        <f>0</f>
        <v>0</v>
      </c>
      <c r="AB16" s="249">
        <f>0</f>
        <v>0</v>
      </c>
      <c r="AC16" s="249">
        <f>0</f>
        <v>0</v>
      </c>
      <c r="AD16" s="249">
        <f>0</f>
        <v>0</v>
      </c>
      <c r="AE16" s="249">
        <f>0</f>
        <v>0</v>
      </c>
      <c r="AF16" s="249">
        <f>0</f>
        <v>0</v>
      </c>
      <c r="AG16" s="249">
        <f>0</f>
        <v>0</v>
      </c>
    </row>
    <row r="17" spans="1:33" ht="76.5">
      <c r="A17" s="281"/>
      <c r="B17" s="250" t="s">
        <v>357</v>
      </c>
      <c r="C17" s="249">
        <f>340967</f>
        <v>340967</v>
      </c>
      <c r="D17" s="249">
        <f>0</f>
        <v>0</v>
      </c>
      <c r="E17" s="249">
        <f>0</f>
        <v>0</v>
      </c>
      <c r="F17" s="249">
        <f>0</f>
        <v>0</v>
      </c>
      <c r="G17" s="249">
        <f>0</f>
        <v>0</v>
      </c>
      <c r="H17" s="249">
        <f>0</f>
        <v>0</v>
      </c>
      <c r="I17" s="249">
        <f>0</f>
        <v>0</v>
      </c>
      <c r="J17" s="249">
        <f>0</f>
        <v>0</v>
      </c>
      <c r="K17" s="249">
        <f>0</f>
        <v>0</v>
      </c>
      <c r="L17" s="249">
        <f>0</f>
        <v>0</v>
      </c>
      <c r="M17" s="249">
        <f>0</f>
        <v>0</v>
      </c>
      <c r="N17" s="249">
        <f>0</f>
        <v>0</v>
      </c>
      <c r="O17" s="249">
        <f>0</f>
        <v>0</v>
      </c>
      <c r="P17" s="249">
        <f>0</f>
        <v>0</v>
      </c>
      <c r="Q17" s="249">
        <f>0</f>
        <v>0</v>
      </c>
      <c r="R17" s="249">
        <f>0</f>
        <v>0</v>
      </c>
      <c r="S17" s="249">
        <f>0</f>
        <v>0</v>
      </c>
      <c r="T17" s="249">
        <f>0</f>
        <v>0</v>
      </c>
      <c r="U17" s="249">
        <f>0</f>
        <v>0</v>
      </c>
      <c r="V17" s="249">
        <f>0</f>
        <v>0</v>
      </c>
      <c r="W17" s="249">
        <f>0</f>
        <v>0</v>
      </c>
      <c r="X17" s="249">
        <f>0</f>
        <v>0</v>
      </c>
      <c r="Y17" s="249">
        <f>0</f>
        <v>0</v>
      </c>
      <c r="Z17" s="249">
        <f>0</f>
        <v>0</v>
      </c>
      <c r="AA17" s="249">
        <f>0</f>
        <v>0</v>
      </c>
      <c r="AB17" s="249">
        <f>0</f>
        <v>0</v>
      </c>
      <c r="AC17" s="249">
        <f>0</f>
        <v>0</v>
      </c>
      <c r="AD17" s="249">
        <f>0</f>
        <v>0</v>
      </c>
      <c r="AE17" s="249">
        <f>0</f>
        <v>0</v>
      </c>
      <c r="AF17" s="249">
        <f>0</f>
        <v>0</v>
      </c>
      <c r="AG17" s="249">
        <f>0</f>
        <v>0</v>
      </c>
    </row>
    <row r="18" spans="1:33" ht="38.25">
      <c r="A18" s="282"/>
      <c r="B18" s="253" t="s">
        <v>361</v>
      </c>
      <c r="C18" s="254">
        <f>340967</f>
        <v>340967</v>
      </c>
      <c r="D18" s="254">
        <f>0</f>
        <v>0</v>
      </c>
      <c r="E18" s="254">
        <f>0</f>
        <v>0</v>
      </c>
      <c r="F18" s="254">
        <f>0</f>
        <v>0</v>
      </c>
      <c r="G18" s="254">
        <f>0</f>
        <v>0</v>
      </c>
      <c r="H18" s="254">
        <f>0</f>
        <v>0</v>
      </c>
      <c r="I18" s="254">
        <f>0</f>
        <v>0</v>
      </c>
      <c r="J18" s="254">
        <f>0</f>
        <v>0</v>
      </c>
      <c r="K18" s="254">
        <f>0</f>
        <v>0</v>
      </c>
      <c r="L18" s="254">
        <f>0</f>
        <v>0</v>
      </c>
      <c r="M18" s="254">
        <f>0</f>
        <v>0</v>
      </c>
      <c r="N18" s="254">
        <f>0</f>
        <v>0</v>
      </c>
      <c r="O18" s="254">
        <f>0</f>
        <v>0</v>
      </c>
      <c r="P18" s="254">
        <f>0</f>
        <v>0</v>
      </c>
      <c r="Q18" s="254">
        <f>0</f>
        <v>0</v>
      </c>
      <c r="R18" s="254">
        <f>0</f>
        <v>0</v>
      </c>
      <c r="S18" s="254">
        <f>0</f>
        <v>0</v>
      </c>
      <c r="T18" s="254">
        <f>0</f>
        <v>0</v>
      </c>
      <c r="U18" s="254">
        <f>0</f>
        <v>0</v>
      </c>
      <c r="V18" s="254">
        <f>0</f>
        <v>0</v>
      </c>
      <c r="W18" s="254">
        <f>0</f>
        <v>0</v>
      </c>
      <c r="X18" s="254">
        <f>0</f>
        <v>0</v>
      </c>
      <c r="Y18" s="254">
        <f>0</f>
        <v>0</v>
      </c>
      <c r="Z18" s="254">
        <f>0</f>
        <v>0</v>
      </c>
      <c r="AA18" s="254">
        <f>0</f>
        <v>0</v>
      </c>
      <c r="AB18" s="254">
        <f>0</f>
        <v>0</v>
      </c>
      <c r="AC18" s="254">
        <f>0</f>
        <v>0</v>
      </c>
      <c r="AD18" s="254">
        <f>0</f>
        <v>0</v>
      </c>
      <c r="AE18" s="254">
        <f>0</f>
        <v>0</v>
      </c>
      <c r="AF18" s="254">
        <f>0</f>
        <v>0</v>
      </c>
      <c r="AG18" s="254">
        <f>0</f>
        <v>0</v>
      </c>
    </row>
    <row r="19" spans="1:33" ht="63.75">
      <c r="A19" s="280"/>
      <c r="B19" s="246" t="s">
        <v>3</v>
      </c>
      <c r="C19" s="247">
        <f>30297644</f>
        <v>30297644</v>
      </c>
      <c r="D19" s="247">
        <f>31854316</f>
        <v>31854316</v>
      </c>
      <c r="E19" s="247">
        <f>32936246</f>
        <v>32936246</v>
      </c>
      <c r="F19" s="247">
        <f>34208024</f>
        <v>34208024</v>
      </c>
      <c r="G19" s="247">
        <f>35614520</f>
        <v>35614520</v>
      </c>
      <c r="H19" s="247">
        <f>0</f>
        <v>0</v>
      </c>
      <c r="I19" s="247">
        <f>0</f>
        <v>0</v>
      </c>
      <c r="J19" s="247">
        <f>0</f>
        <v>0</v>
      </c>
      <c r="K19" s="247">
        <f>0</f>
        <v>0</v>
      </c>
      <c r="L19" s="247">
        <f>0</f>
        <v>0</v>
      </c>
      <c r="M19" s="247">
        <f>0</f>
        <v>0</v>
      </c>
      <c r="N19" s="247">
        <f>0</f>
        <v>0</v>
      </c>
      <c r="O19" s="247">
        <f>0</f>
        <v>0</v>
      </c>
      <c r="P19" s="247">
        <f>0</f>
        <v>0</v>
      </c>
      <c r="Q19" s="247">
        <f>0</f>
        <v>0</v>
      </c>
      <c r="R19" s="247">
        <f>0</f>
        <v>0</v>
      </c>
      <c r="S19" s="247">
        <f>0</f>
        <v>0</v>
      </c>
      <c r="T19" s="247">
        <f>0</f>
        <v>0</v>
      </c>
      <c r="U19" s="247">
        <f>0</f>
        <v>0</v>
      </c>
      <c r="V19" s="247">
        <f>0</f>
        <v>0</v>
      </c>
      <c r="W19" s="247">
        <f>0</f>
        <v>0</v>
      </c>
      <c r="X19" s="247">
        <f>0</f>
        <v>0</v>
      </c>
      <c r="Y19" s="247">
        <f>0</f>
        <v>0</v>
      </c>
      <c r="Z19" s="247">
        <f>0</f>
        <v>0</v>
      </c>
      <c r="AA19" s="247">
        <f>0</f>
        <v>0</v>
      </c>
      <c r="AB19" s="247">
        <f>0</f>
        <v>0</v>
      </c>
      <c r="AC19" s="247">
        <f>0</f>
        <v>0</v>
      </c>
      <c r="AD19" s="247">
        <f>0</f>
        <v>0</v>
      </c>
      <c r="AE19" s="247">
        <f>0</f>
        <v>0</v>
      </c>
      <c r="AF19" s="247">
        <f>0</f>
        <v>0</v>
      </c>
      <c r="AG19" s="247">
        <f>0</f>
        <v>0</v>
      </c>
    </row>
    <row r="20" spans="1:33" ht="38.25">
      <c r="A20" s="281"/>
      <c r="B20" s="248" t="s">
        <v>4</v>
      </c>
      <c r="C20" s="249">
        <f>13298930</f>
        <v>13298930</v>
      </c>
      <c r="D20" s="249">
        <f>14077482</f>
        <v>14077482</v>
      </c>
      <c r="E20" s="249">
        <f>14714990</f>
        <v>14714990</v>
      </c>
      <c r="F20" s="249">
        <f>15531237</f>
        <v>15531237</v>
      </c>
      <c r="G20" s="249">
        <f>16470813</f>
        <v>16470813</v>
      </c>
      <c r="H20" s="249">
        <f>0</f>
        <v>0</v>
      </c>
      <c r="I20" s="249">
        <f>0</f>
        <v>0</v>
      </c>
      <c r="J20" s="249">
        <f>0</f>
        <v>0</v>
      </c>
      <c r="K20" s="249">
        <f>0</f>
        <v>0</v>
      </c>
      <c r="L20" s="249">
        <f>0</f>
        <v>0</v>
      </c>
      <c r="M20" s="249">
        <f>0</f>
        <v>0</v>
      </c>
      <c r="N20" s="249">
        <f>0</f>
        <v>0</v>
      </c>
      <c r="O20" s="249">
        <f>0</f>
        <v>0</v>
      </c>
      <c r="P20" s="249">
        <f>0</f>
        <v>0</v>
      </c>
      <c r="Q20" s="249">
        <f>0</f>
        <v>0</v>
      </c>
      <c r="R20" s="249">
        <f>0</f>
        <v>0</v>
      </c>
      <c r="S20" s="249">
        <f>0</f>
        <v>0</v>
      </c>
      <c r="T20" s="249">
        <f>0</f>
        <v>0</v>
      </c>
      <c r="U20" s="249">
        <f>0</f>
        <v>0</v>
      </c>
      <c r="V20" s="249">
        <f>0</f>
        <v>0</v>
      </c>
      <c r="W20" s="249">
        <f>0</f>
        <v>0</v>
      </c>
      <c r="X20" s="249">
        <f>0</f>
        <v>0</v>
      </c>
      <c r="Y20" s="249">
        <f>0</f>
        <v>0</v>
      </c>
      <c r="Z20" s="249">
        <f>0</f>
        <v>0</v>
      </c>
      <c r="AA20" s="249">
        <f>0</f>
        <v>0</v>
      </c>
      <c r="AB20" s="249">
        <f>0</f>
        <v>0</v>
      </c>
      <c r="AC20" s="249">
        <f>0</f>
        <v>0</v>
      </c>
      <c r="AD20" s="249">
        <f>0</f>
        <v>0</v>
      </c>
      <c r="AE20" s="249">
        <f>0</f>
        <v>0</v>
      </c>
      <c r="AF20" s="249">
        <f>0</f>
        <v>0</v>
      </c>
      <c r="AG20" s="249">
        <f>0</f>
        <v>0</v>
      </c>
    </row>
    <row r="21" spans="1:33" ht="38.25">
      <c r="A21" s="281"/>
      <c r="B21" s="248" t="s">
        <v>5</v>
      </c>
      <c r="C21" s="249">
        <f>4400234</f>
        <v>4400234</v>
      </c>
      <c r="D21" s="249">
        <f>4510240</f>
        <v>4510240</v>
      </c>
      <c r="E21" s="249">
        <f>4622996</f>
        <v>4622996</v>
      </c>
      <c r="F21" s="249">
        <f>4738571</f>
        <v>4738571</v>
      </c>
      <c r="G21" s="249">
        <f>4857033</f>
        <v>4857033</v>
      </c>
      <c r="H21" s="249">
        <f>0</f>
        <v>0</v>
      </c>
      <c r="I21" s="249">
        <f>0</f>
        <v>0</v>
      </c>
      <c r="J21" s="249">
        <f>0</f>
        <v>0</v>
      </c>
      <c r="K21" s="249">
        <f>0</f>
        <v>0</v>
      </c>
      <c r="L21" s="249">
        <f>0</f>
        <v>0</v>
      </c>
      <c r="M21" s="249">
        <f>0</f>
        <v>0</v>
      </c>
      <c r="N21" s="249">
        <f>0</f>
        <v>0</v>
      </c>
      <c r="O21" s="249">
        <f>0</f>
        <v>0</v>
      </c>
      <c r="P21" s="249">
        <f>0</f>
        <v>0</v>
      </c>
      <c r="Q21" s="249">
        <f>0</f>
        <v>0</v>
      </c>
      <c r="R21" s="249">
        <f>0</f>
        <v>0</v>
      </c>
      <c r="S21" s="249">
        <f>0</f>
        <v>0</v>
      </c>
      <c r="T21" s="249">
        <f>0</f>
        <v>0</v>
      </c>
      <c r="U21" s="249">
        <f>0</f>
        <v>0</v>
      </c>
      <c r="V21" s="249">
        <f>0</f>
        <v>0</v>
      </c>
      <c r="W21" s="249">
        <f>0</f>
        <v>0</v>
      </c>
      <c r="X21" s="249">
        <f>0</f>
        <v>0</v>
      </c>
      <c r="Y21" s="249">
        <f>0</f>
        <v>0</v>
      </c>
      <c r="Z21" s="249">
        <f>0</f>
        <v>0</v>
      </c>
      <c r="AA21" s="249">
        <f>0</f>
        <v>0</v>
      </c>
      <c r="AB21" s="249">
        <f>0</f>
        <v>0</v>
      </c>
      <c r="AC21" s="249">
        <f>0</f>
        <v>0</v>
      </c>
      <c r="AD21" s="249">
        <f>0</f>
        <v>0</v>
      </c>
      <c r="AE21" s="249">
        <f>0</f>
        <v>0</v>
      </c>
      <c r="AF21" s="249">
        <f>0</f>
        <v>0</v>
      </c>
      <c r="AG21" s="249">
        <f>0</f>
        <v>0</v>
      </c>
    </row>
    <row r="22" spans="1:33" ht="25.5">
      <c r="A22" s="281"/>
      <c r="B22" s="248" t="s">
        <v>367</v>
      </c>
      <c r="C22" s="249">
        <f>0</f>
        <v>0</v>
      </c>
      <c r="D22" s="249">
        <f>0</f>
        <v>0</v>
      </c>
      <c r="E22" s="249">
        <f>0</f>
        <v>0</v>
      </c>
      <c r="F22" s="249">
        <f>0</f>
        <v>0</v>
      </c>
      <c r="G22" s="249">
        <f>0</f>
        <v>0</v>
      </c>
      <c r="H22" s="249">
        <f>0</f>
        <v>0</v>
      </c>
      <c r="I22" s="249">
        <f>0</f>
        <v>0</v>
      </c>
      <c r="J22" s="249">
        <f>0</f>
        <v>0</v>
      </c>
      <c r="K22" s="249">
        <f>0</f>
        <v>0</v>
      </c>
      <c r="L22" s="249">
        <f>0</f>
        <v>0</v>
      </c>
      <c r="M22" s="249">
        <f>0</f>
        <v>0</v>
      </c>
      <c r="N22" s="249">
        <f>0</f>
        <v>0</v>
      </c>
      <c r="O22" s="249">
        <f>0</f>
        <v>0</v>
      </c>
      <c r="P22" s="249">
        <f>0</f>
        <v>0</v>
      </c>
      <c r="Q22" s="249">
        <f>0</f>
        <v>0</v>
      </c>
      <c r="R22" s="249">
        <f>0</f>
        <v>0</v>
      </c>
      <c r="S22" s="249">
        <f>0</f>
        <v>0</v>
      </c>
      <c r="T22" s="249">
        <f>0</f>
        <v>0</v>
      </c>
      <c r="U22" s="249">
        <f>0</f>
        <v>0</v>
      </c>
      <c r="V22" s="249">
        <f>0</f>
        <v>0</v>
      </c>
      <c r="W22" s="249">
        <f>0</f>
        <v>0</v>
      </c>
      <c r="X22" s="249">
        <f>0</f>
        <v>0</v>
      </c>
      <c r="Y22" s="249">
        <f>0</f>
        <v>0</v>
      </c>
      <c r="Z22" s="249">
        <f>0</f>
        <v>0</v>
      </c>
      <c r="AA22" s="249">
        <f>0</f>
        <v>0</v>
      </c>
      <c r="AB22" s="249">
        <f>0</f>
        <v>0</v>
      </c>
      <c r="AC22" s="249">
        <f>0</f>
        <v>0</v>
      </c>
      <c r="AD22" s="249">
        <f>0</f>
        <v>0</v>
      </c>
      <c r="AE22" s="249">
        <f>0</f>
        <v>0</v>
      </c>
      <c r="AF22" s="249">
        <f>0</f>
        <v>0</v>
      </c>
      <c r="AG22" s="249">
        <f>0</f>
        <v>0</v>
      </c>
    </row>
    <row r="23" spans="1:33" ht="76.5">
      <c r="A23" s="281"/>
      <c r="B23" s="255" t="s">
        <v>362</v>
      </c>
      <c r="C23" s="249">
        <f>0</f>
        <v>0</v>
      </c>
      <c r="D23" s="249">
        <f>0</f>
        <v>0</v>
      </c>
      <c r="E23" s="249">
        <f>0</f>
        <v>0</v>
      </c>
      <c r="F23" s="249">
        <f>0</f>
        <v>0</v>
      </c>
      <c r="G23" s="249">
        <f>0</f>
        <v>0</v>
      </c>
      <c r="H23" s="249">
        <f>0</f>
        <v>0</v>
      </c>
      <c r="I23" s="249">
        <f>0</f>
        <v>0</v>
      </c>
      <c r="J23" s="249">
        <f>0</f>
        <v>0</v>
      </c>
      <c r="K23" s="249">
        <f>0</f>
        <v>0</v>
      </c>
      <c r="L23" s="249">
        <f>0</f>
        <v>0</v>
      </c>
      <c r="M23" s="249">
        <f>0</f>
        <v>0</v>
      </c>
      <c r="N23" s="249">
        <f>0</f>
        <v>0</v>
      </c>
      <c r="O23" s="249">
        <f>0</f>
        <v>0</v>
      </c>
      <c r="P23" s="249">
        <f>0</f>
        <v>0</v>
      </c>
      <c r="Q23" s="249">
        <f>0</f>
        <v>0</v>
      </c>
      <c r="R23" s="249">
        <f>0</f>
        <v>0</v>
      </c>
      <c r="S23" s="249">
        <f>0</f>
        <v>0</v>
      </c>
      <c r="T23" s="249">
        <f>0</f>
        <v>0</v>
      </c>
      <c r="U23" s="249">
        <f>0</f>
        <v>0</v>
      </c>
      <c r="V23" s="249">
        <f>0</f>
        <v>0</v>
      </c>
      <c r="W23" s="249">
        <f>0</f>
        <v>0</v>
      </c>
      <c r="X23" s="249">
        <f>0</f>
        <v>0</v>
      </c>
      <c r="Y23" s="249">
        <f>0</f>
        <v>0</v>
      </c>
      <c r="Z23" s="249">
        <f>0</f>
        <v>0</v>
      </c>
      <c r="AA23" s="249">
        <f>0</f>
        <v>0</v>
      </c>
      <c r="AB23" s="249">
        <f>0</f>
        <v>0</v>
      </c>
      <c r="AC23" s="249">
        <f>0</f>
        <v>0</v>
      </c>
      <c r="AD23" s="249">
        <f>0</f>
        <v>0</v>
      </c>
      <c r="AE23" s="249">
        <f>0</f>
        <v>0</v>
      </c>
      <c r="AF23" s="249">
        <f>0</f>
        <v>0</v>
      </c>
      <c r="AG23" s="249">
        <f>0</f>
        <v>0</v>
      </c>
    </row>
    <row r="24" spans="1:33" ht="63.75">
      <c r="A24" s="281"/>
      <c r="B24" s="256" t="s">
        <v>363</v>
      </c>
      <c r="C24" s="249">
        <f>0</f>
        <v>0</v>
      </c>
      <c r="D24" s="249">
        <f>0</f>
        <v>0</v>
      </c>
      <c r="E24" s="249">
        <f>0</f>
        <v>0</v>
      </c>
      <c r="F24" s="249">
        <f>0</f>
        <v>0</v>
      </c>
      <c r="G24" s="249">
        <f>0</f>
        <v>0</v>
      </c>
      <c r="H24" s="249">
        <f>0</f>
        <v>0</v>
      </c>
      <c r="I24" s="249">
        <f>0</f>
        <v>0</v>
      </c>
      <c r="J24" s="249">
        <f>0</f>
        <v>0</v>
      </c>
      <c r="K24" s="249">
        <f>0</f>
        <v>0</v>
      </c>
      <c r="L24" s="249">
        <f>0</f>
        <v>0</v>
      </c>
      <c r="M24" s="249">
        <f>0</f>
        <v>0</v>
      </c>
      <c r="N24" s="249">
        <f>0</f>
        <v>0</v>
      </c>
      <c r="O24" s="249">
        <f>0</f>
        <v>0</v>
      </c>
      <c r="P24" s="249">
        <f>0</f>
        <v>0</v>
      </c>
      <c r="Q24" s="249">
        <f>0</f>
        <v>0</v>
      </c>
      <c r="R24" s="249">
        <f>0</f>
        <v>0</v>
      </c>
      <c r="S24" s="249">
        <f>0</f>
        <v>0</v>
      </c>
      <c r="T24" s="249">
        <f>0</f>
        <v>0</v>
      </c>
      <c r="U24" s="249">
        <f>0</f>
        <v>0</v>
      </c>
      <c r="V24" s="249">
        <f>0</f>
        <v>0</v>
      </c>
      <c r="W24" s="249">
        <f>0</f>
        <v>0</v>
      </c>
      <c r="X24" s="249">
        <f>0</f>
        <v>0</v>
      </c>
      <c r="Y24" s="249">
        <f>0</f>
        <v>0</v>
      </c>
      <c r="Z24" s="249">
        <f>0</f>
        <v>0</v>
      </c>
      <c r="AA24" s="249">
        <f>0</f>
        <v>0</v>
      </c>
      <c r="AB24" s="249">
        <f>0</f>
        <v>0</v>
      </c>
      <c r="AC24" s="249">
        <f>0</f>
        <v>0</v>
      </c>
      <c r="AD24" s="249">
        <f>0</f>
        <v>0</v>
      </c>
      <c r="AE24" s="249">
        <f>0</f>
        <v>0</v>
      </c>
      <c r="AF24" s="249">
        <f>0</f>
        <v>0</v>
      </c>
      <c r="AG24" s="249">
        <f>0</f>
        <v>0</v>
      </c>
    </row>
    <row r="25" spans="1:33" ht="38.25">
      <c r="A25" s="281"/>
      <c r="B25" s="248" t="s">
        <v>364</v>
      </c>
      <c r="C25" s="249">
        <f>579462</f>
        <v>579462</v>
      </c>
      <c r="D25" s="249">
        <f>467640</f>
        <v>467640</v>
      </c>
      <c r="E25" s="249">
        <f>479221</f>
        <v>479221</v>
      </c>
      <c r="F25" s="249">
        <f>491215</f>
        <v>491215</v>
      </c>
      <c r="G25" s="249">
        <f>503416</f>
        <v>503416</v>
      </c>
      <c r="H25" s="249">
        <f>0</f>
        <v>0</v>
      </c>
      <c r="I25" s="249">
        <f>0</f>
        <v>0</v>
      </c>
      <c r="J25" s="249">
        <f>0</f>
        <v>0</v>
      </c>
      <c r="K25" s="249">
        <f>0</f>
        <v>0</v>
      </c>
      <c r="L25" s="249">
        <f>0</f>
        <v>0</v>
      </c>
      <c r="M25" s="249">
        <f>0</f>
        <v>0</v>
      </c>
      <c r="N25" s="249">
        <f>0</f>
        <v>0</v>
      </c>
      <c r="O25" s="249">
        <f>0</f>
        <v>0</v>
      </c>
      <c r="P25" s="249">
        <f>0</f>
        <v>0</v>
      </c>
      <c r="Q25" s="249">
        <f>0</f>
        <v>0</v>
      </c>
      <c r="R25" s="249">
        <f>0</f>
        <v>0</v>
      </c>
      <c r="S25" s="249">
        <f>0</f>
        <v>0</v>
      </c>
      <c r="T25" s="249">
        <f>0</f>
        <v>0</v>
      </c>
      <c r="U25" s="249">
        <f>0</f>
        <v>0</v>
      </c>
      <c r="V25" s="249">
        <f>0</f>
        <v>0</v>
      </c>
      <c r="W25" s="249">
        <f>0</f>
        <v>0</v>
      </c>
      <c r="X25" s="249">
        <f>0</f>
        <v>0</v>
      </c>
      <c r="Y25" s="249">
        <f>0</f>
        <v>0</v>
      </c>
      <c r="Z25" s="249">
        <f>0</f>
        <v>0</v>
      </c>
      <c r="AA25" s="249">
        <f>0</f>
        <v>0</v>
      </c>
      <c r="AB25" s="249">
        <f>0</f>
        <v>0</v>
      </c>
      <c r="AC25" s="249">
        <f>0</f>
        <v>0</v>
      </c>
      <c r="AD25" s="249">
        <f>0</f>
        <v>0</v>
      </c>
      <c r="AE25" s="249">
        <f>0</f>
        <v>0</v>
      </c>
      <c r="AF25" s="249">
        <f>0</f>
        <v>0</v>
      </c>
      <c r="AG25" s="249">
        <f>0</f>
        <v>0</v>
      </c>
    </row>
    <row r="26" spans="1:33" ht="51">
      <c r="A26" s="281"/>
      <c r="B26" s="248" t="s">
        <v>365</v>
      </c>
      <c r="C26" s="249">
        <f>31500</f>
        <v>31500</v>
      </c>
      <c r="D26" s="249">
        <f>0</f>
        <v>0</v>
      </c>
      <c r="E26" s="249">
        <f>0</f>
        <v>0</v>
      </c>
      <c r="F26" s="249">
        <f>0</f>
        <v>0</v>
      </c>
      <c r="G26" s="249">
        <f>0</f>
        <v>0</v>
      </c>
      <c r="H26" s="249">
        <f>0</f>
        <v>0</v>
      </c>
      <c r="I26" s="249">
        <f>0</f>
        <v>0</v>
      </c>
      <c r="J26" s="249">
        <f>0</f>
        <v>0</v>
      </c>
      <c r="K26" s="249">
        <f>0</f>
        <v>0</v>
      </c>
      <c r="L26" s="249">
        <f>0</f>
        <v>0</v>
      </c>
      <c r="M26" s="249">
        <f>0</f>
        <v>0</v>
      </c>
      <c r="N26" s="249">
        <f>0</f>
        <v>0</v>
      </c>
      <c r="O26" s="249">
        <f>0</f>
        <v>0</v>
      </c>
      <c r="P26" s="249">
        <f>0</f>
        <v>0</v>
      </c>
      <c r="Q26" s="249">
        <f>0</f>
        <v>0</v>
      </c>
      <c r="R26" s="249">
        <f>0</f>
        <v>0</v>
      </c>
      <c r="S26" s="249">
        <f>0</f>
        <v>0</v>
      </c>
      <c r="T26" s="249">
        <f>0</f>
        <v>0</v>
      </c>
      <c r="U26" s="249">
        <f>0</f>
        <v>0</v>
      </c>
      <c r="V26" s="249">
        <f>0</f>
        <v>0</v>
      </c>
      <c r="W26" s="249">
        <f>0</f>
        <v>0</v>
      </c>
      <c r="X26" s="249">
        <f>0</f>
        <v>0</v>
      </c>
      <c r="Y26" s="249">
        <f>0</f>
        <v>0</v>
      </c>
      <c r="Z26" s="249">
        <f>0</f>
        <v>0</v>
      </c>
      <c r="AA26" s="249">
        <f>0</f>
        <v>0</v>
      </c>
      <c r="AB26" s="249">
        <f>0</f>
        <v>0</v>
      </c>
      <c r="AC26" s="249">
        <f>0</f>
        <v>0</v>
      </c>
      <c r="AD26" s="249">
        <f>0</f>
        <v>0</v>
      </c>
      <c r="AE26" s="249">
        <f>0</f>
        <v>0</v>
      </c>
      <c r="AF26" s="249">
        <f>0</f>
        <v>0</v>
      </c>
      <c r="AG26" s="249">
        <f>0</f>
        <v>0</v>
      </c>
    </row>
    <row r="27" spans="1:33" ht="127.5">
      <c r="A27" s="282"/>
      <c r="B27" s="257" t="s">
        <v>366</v>
      </c>
      <c r="C27" s="254">
        <f>26775</f>
        <v>26775</v>
      </c>
      <c r="D27" s="254">
        <f>0</f>
        <v>0</v>
      </c>
      <c r="E27" s="254">
        <f>0</f>
        <v>0</v>
      </c>
      <c r="F27" s="254">
        <f>0</f>
        <v>0</v>
      </c>
      <c r="G27" s="254">
        <f>0</f>
        <v>0</v>
      </c>
      <c r="H27" s="254">
        <f>0</f>
        <v>0</v>
      </c>
      <c r="I27" s="254">
        <f>0</f>
        <v>0</v>
      </c>
      <c r="J27" s="254">
        <f>0</f>
        <v>0</v>
      </c>
      <c r="K27" s="254">
        <f>0</f>
        <v>0</v>
      </c>
      <c r="L27" s="254">
        <f>0</f>
        <v>0</v>
      </c>
      <c r="M27" s="254">
        <f>0</f>
        <v>0</v>
      </c>
      <c r="N27" s="254">
        <f>0</f>
        <v>0</v>
      </c>
      <c r="O27" s="254">
        <f>0</f>
        <v>0</v>
      </c>
      <c r="P27" s="254">
        <f>0</f>
        <v>0</v>
      </c>
      <c r="Q27" s="254">
        <f>0</f>
        <v>0</v>
      </c>
      <c r="R27" s="254">
        <f>0</f>
        <v>0</v>
      </c>
      <c r="S27" s="254">
        <f>0</f>
        <v>0</v>
      </c>
      <c r="T27" s="254">
        <f>0</f>
        <v>0</v>
      </c>
      <c r="U27" s="254">
        <f>0</f>
        <v>0</v>
      </c>
      <c r="V27" s="254">
        <f>0</f>
        <v>0</v>
      </c>
      <c r="W27" s="254">
        <f>0</f>
        <v>0</v>
      </c>
      <c r="X27" s="254">
        <f>0</f>
        <v>0</v>
      </c>
      <c r="Y27" s="254">
        <f>0</f>
        <v>0</v>
      </c>
      <c r="Z27" s="254">
        <f>0</f>
        <v>0</v>
      </c>
      <c r="AA27" s="254">
        <f>0</f>
        <v>0</v>
      </c>
      <c r="AB27" s="254">
        <f>0</f>
        <v>0</v>
      </c>
      <c r="AC27" s="254">
        <f>0</f>
        <v>0</v>
      </c>
      <c r="AD27" s="254">
        <f>0</f>
        <v>0</v>
      </c>
      <c r="AE27" s="254">
        <f>0</f>
        <v>0</v>
      </c>
      <c r="AF27" s="254">
        <f>0</f>
        <v>0</v>
      </c>
      <c r="AG27" s="254">
        <f>0</f>
        <v>0</v>
      </c>
    </row>
    <row r="28" spans="1:33" ht="25.5">
      <c r="A28" s="283"/>
      <c r="B28" s="258" t="s">
        <v>107</v>
      </c>
      <c r="C28" s="247">
        <f>3663257</f>
        <v>3663257</v>
      </c>
      <c r="D28" s="247">
        <f>3281810</f>
        <v>3281810</v>
      </c>
      <c r="E28" s="247">
        <f>2969945</f>
        <v>2969945</v>
      </c>
      <c r="F28" s="247">
        <f>2496609</f>
        <v>2496609</v>
      </c>
      <c r="G28" s="247">
        <f>1918014</f>
        <v>1918014</v>
      </c>
      <c r="H28" s="247">
        <f>0</f>
        <v>0</v>
      </c>
      <c r="I28" s="247">
        <f>0</f>
        <v>0</v>
      </c>
      <c r="J28" s="247">
        <f>0</f>
        <v>0</v>
      </c>
      <c r="K28" s="247">
        <f>0</f>
        <v>0</v>
      </c>
      <c r="L28" s="247">
        <f>0</f>
        <v>0</v>
      </c>
      <c r="M28" s="247">
        <f>0</f>
        <v>0</v>
      </c>
      <c r="N28" s="247">
        <f>0</f>
        <v>0</v>
      </c>
      <c r="O28" s="247">
        <f>0</f>
        <v>0</v>
      </c>
      <c r="P28" s="247">
        <f>0</f>
        <v>0</v>
      </c>
      <c r="Q28" s="247">
        <f>0</f>
        <v>0</v>
      </c>
      <c r="R28" s="247">
        <f>0</f>
        <v>0</v>
      </c>
      <c r="S28" s="247">
        <f>0</f>
        <v>0</v>
      </c>
      <c r="T28" s="247">
        <f>0</f>
        <v>0</v>
      </c>
      <c r="U28" s="247">
        <f>0</f>
        <v>0</v>
      </c>
      <c r="V28" s="247">
        <f>0</f>
        <v>0</v>
      </c>
      <c r="W28" s="247">
        <f>0</f>
        <v>0</v>
      </c>
      <c r="X28" s="247">
        <f>0</f>
        <v>0</v>
      </c>
      <c r="Y28" s="247">
        <f>0</f>
        <v>0</v>
      </c>
      <c r="Z28" s="247">
        <f>0</f>
        <v>0</v>
      </c>
      <c r="AA28" s="247">
        <f>0</f>
        <v>0</v>
      </c>
      <c r="AB28" s="247">
        <f>0</f>
        <v>0</v>
      </c>
      <c r="AC28" s="247">
        <f>0</f>
        <v>0</v>
      </c>
      <c r="AD28" s="247">
        <f>0</f>
        <v>0</v>
      </c>
      <c r="AE28" s="247">
        <f>0</f>
        <v>0</v>
      </c>
      <c r="AF28" s="247">
        <f>0</f>
        <v>0</v>
      </c>
      <c r="AG28" s="247">
        <f>0</f>
        <v>0</v>
      </c>
    </row>
    <row r="29" spans="1:33" ht="38.25">
      <c r="A29" s="280"/>
      <c r="B29" s="246" t="s">
        <v>272</v>
      </c>
      <c r="C29" s="247">
        <f>0</f>
        <v>0</v>
      </c>
      <c r="D29" s="247">
        <f>0</f>
        <v>0</v>
      </c>
      <c r="E29" s="247">
        <f>0</f>
        <v>0</v>
      </c>
      <c r="F29" s="247">
        <f>0</f>
        <v>0</v>
      </c>
      <c r="G29" s="247">
        <f>0</f>
        <v>0</v>
      </c>
      <c r="H29" s="247">
        <f>0</f>
        <v>0</v>
      </c>
      <c r="I29" s="247">
        <f>0</f>
        <v>0</v>
      </c>
      <c r="J29" s="247">
        <f>0</f>
        <v>0</v>
      </c>
      <c r="K29" s="247">
        <f>0</f>
        <v>0</v>
      </c>
      <c r="L29" s="247">
        <f>0</f>
        <v>0</v>
      </c>
      <c r="M29" s="247">
        <f>0</f>
        <v>0</v>
      </c>
      <c r="N29" s="247">
        <f>0</f>
        <v>0</v>
      </c>
      <c r="O29" s="247">
        <f>0</f>
        <v>0</v>
      </c>
      <c r="P29" s="247">
        <f>0</f>
        <v>0</v>
      </c>
      <c r="Q29" s="247">
        <f>0</f>
        <v>0</v>
      </c>
      <c r="R29" s="247">
        <f>0</f>
        <v>0</v>
      </c>
      <c r="S29" s="247">
        <f>0</f>
        <v>0</v>
      </c>
      <c r="T29" s="247">
        <f>0</f>
        <v>0</v>
      </c>
      <c r="U29" s="247">
        <f>0</f>
        <v>0</v>
      </c>
      <c r="V29" s="247">
        <f>0</f>
        <v>0</v>
      </c>
      <c r="W29" s="247">
        <f>0</f>
        <v>0</v>
      </c>
      <c r="X29" s="247">
        <f>0</f>
        <v>0</v>
      </c>
      <c r="Y29" s="247">
        <f>0</f>
        <v>0</v>
      </c>
      <c r="Z29" s="247">
        <f>0</f>
        <v>0</v>
      </c>
      <c r="AA29" s="247">
        <f>0</f>
        <v>0</v>
      </c>
      <c r="AB29" s="247">
        <f>0</f>
        <v>0</v>
      </c>
      <c r="AC29" s="247">
        <f>0</f>
        <v>0</v>
      </c>
      <c r="AD29" s="247">
        <f>0</f>
        <v>0</v>
      </c>
      <c r="AE29" s="247">
        <f>0</f>
        <v>0</v>
      </c>
      <c r="AF29" s="247">
        <f>0</f>
        <v>0</v>
      </c>
      <c r="AG29" s="247">
        <f>0</f>
        <v>0</v>
      </c>
    </row>
    <row r="30" spans="1:33" ht="25.5">
      <c r="A30" s="282"/>
      <c r="B30" s="259" t="s">
        <v>108</v>
      </c>
      <c r="C30" s="254">
        <f>0</f>
        <v>0</v>
      </c>
      <c r="D30" s="254">
        <f>0</f>
        <v>0</v>
      </c>
      <c r="E30" s="254">
        <f>0</f>
        <v>0</v>
      </c>
      <c r="F30" s="254">
        <f>0</f>
        <v>0</v>
      </c>
      <c r="G30" s="254">
        <f>0</f>
        <v>0</v>
      </c>
      <c r="H30" s="254">
        <f>0</f>
        <v>0</v>
      </c>
      <c r="I30" s="254">
        <f>0</f>
        <v>0</v>
      </c>
      <c r="J30" s="254">
        <f>0</f>
        <v>0</v>
      </c>
      <c r="K30" s="254">
        <f>0</f>
        <v>0</v>
      </c>
      <c r="L30" s="254">
        <f>0</f>
        <v>0</v>
      </c>
      <c r="M30" s="254">
        <f>0</f>
        <v>0</v>
      </c>
      <c r="N30" s="254">
        <f>0</f>
        <v>0</v>
      </c>
      <c r="O30" s="254">
        <f>0</f>
        <v>0</v>
      </c>
      <c r="P30" s="254">
        <f>0</f>
        <v>0</v>
      </c>
      <c r="Q30" s="254">
        <f>0</f>
        <v>0</v>
      </c>
      <c r="R30" s="254">
        <f>0</f>
        <v>0</v>
      </c>
      <c r="S30" s="254">
        <f>0</f>
        <v>0</v>
      </c>
      <c r="T30" s="254">
        <f>0</f>
        <v>0</v>
      </c>
      <c r="U30" s="254">
        <f>0</f>
        <v>0</v>
      </c>
      <c r="V30" s="254">
        <f>0</f>
        <v>0</v>
      </c>
      <c r="W30" s="254">
        <f>0</f>
        <v>0</v>
      </c>
      <c r="X30" s="254">
        <f>0</f>
        <v>0</v>
      </c>
      <c r="Y30" s="254">
        <f>0</f>
        <v>0</v>
      </c>
      <c r="Z30" s="254">
        <f>0</f>
        <v>0</v>
      </c>
      <c r="AA30" s="254">
        <f>0</f>
        <v>0</v>
      </c>
      <c r="AB30" s="254">
        <f>0</f>
        <v>0</v>
      </c>
      <c r="AC30" s="254">
        <f>0</f>
        <v>0</v>
      </c>
      <c r="AD30" s="254">
        <f>0</f>
        <v>0</v>
      </c>
      <c r="AE30" s="254">
        <f>0</f>
        <v>0</v>
      </c>
      <c r="AF30" s="254">
        <f>0</f>
        <v>0</v>
      </c>
      <c r="AG30" s="254">
        <f>0</f>
        <v>0</v>
      </c>
    </row>
    <row r="31" spans="1:33" ht="51">
      <c r="A31" s="284"/>
      <c r="B31" s="260" t="s">
        <v>273</v>
      </c>
      <c r="C31" s="247">
        <f>644902</f>
        <v>644902</v>
      </c>
      <c r="D31" s="247">
        <f>0</f>
        <v>0</v>
      </c>
      <c r="E31" s="247">
        <f>0</f>
        <v>0</v>
      </c>
      <c r="F31" s="247">
        <f>0</f>
        <v>0</v>
      </c>
      <c r="G31" s="247">
        <f>0</f>
        <v>0</v>
      </c>
      <c r="H31" s="247">
        <f>0</f>
        <v>0</v>
      </c>
      <c r="I31" s="247">
        <f>0</f>
        <v>0</v>
      </c>
      <c r="J31" s="247">
        <f>0</f>
        <v>0</v>
      </c>
      <c r="K31" s="247">
        <f>0</f>
        <v>0</v>
      </c>
      <c r="L31" s="247">
        <f>0</f>
        <v>0</v>
      </c>
      <c r="M31" s="247">
        <f>0</f>
        <v>0</v>
      </c>
      <c r="N31" s="247">
        <f>0</f>
        <v>0</v>
      </c>
      <c r="O31" s="247">
        <f>0</f>
        <v>0</v>
      </c>
      <c r="P31" s="247">
        <f>0</f>
        <v>0</v>
      </c>
      <c r="Q31" s="247">
        <f>0</f>
        <v>0</v>
      </c>
      <c r="R31" s="247">
        <f>0</f>
        <v>0</v>
      </c>
      <c r="S31" s="247">
        <f>0</f>
        <v>0</v>
      </c>
      <c r="T31" s="247">
        <f>0</f>
        <v>0</v>
      </c>
      <c r="U31" s="247">
        <f>0</f>
        <v>0</v>
      </c>
      <c r="V31" s="247">
        <f>0</f>
        <v>0</v>
      </c>
      <c r="W31" s="247">
        <f>0</f>
        <v>0</v>
      </c>
      <c r="X31" s="247">
        <f>0</f>
        <v>0</v>
      </c>
      <c r="Y31" s="247">
        <f>0</f>
        <v>0</v>
      </c>
      <c r="Z31" s="247">
        <f>0</f>
        <v>0</v>
      </c>
      <c r="AA31" s="247">
        <f>0</f>
        <v>0</v>
      </c>
      <c r="AB31" s="247">
        <f>0</f>
        <v>0</v>
      </c>
      <c r="AC31" s="247">
        <f>0</f>
        <v>0</v>
      </c>
      <c r="AD31" s="247">
        <f>0</f>
        <v>0</v>
      </c>
      <c r="AE31" s="247">
        <f>0</f>
        <v>0</v>
      </c>
      <c r="AF31" s="247">
        <f>0</f>
        <v>0</v>
      </c>
      <c r="AG31" s="247">
        <f>0</f>
        <v>0</v>
      </c>
    </row>
    <row r="32" spans="1:33" ht="25.5">
      <c r="A32" s="282"/>
      <c r="B32" s="259" t="s">
        <v>108</v>
      </c>
      <c r="C32" s="254">
        <f>0</f>
        <v>0</v>
      </c>
      <c r="D32" s="254">
        <f>0</f>
        <v>0</v>
      </c>
      <c r="E32" s="254">
        <f>0</f>
        <v>0</v>
      </c>
      <c r="F32" s="254">
        <f>0</f>
        <v>0</v>
      </c>
      <c r="G32" s="254">
        <f>0</f>
        <v>0</v>
      </c>
      <c r="H32" s="254">
        <f>0</f>
        <v>0</v>
      </c>
      <c r="I32" s="254">
        <f>0</f>
        <v>0</v>
      </c>
      <c r="J32" s="254">
        <f>0</f>
        <v>0</v>
      </c>
      <c r="K32" s="254">
        <f>0</f>
        <v>0</v>
      </c>
      <c r="L32" s="254">
        <f>0</f>
        <v>0</v>
      </c>
      <c r="M32" s="254">
        <f>0</f>
        <v>0</v>
      </c>
      <c r="N32" s="254">
        <f>0</f>
        <v>0</v>
      </c>
      <c r="O32" s="254">
        <f>0</f>
        <v>0</v>
      </c>
      <c r="P32" s="254">
        <f>0</f>
        <v>0</v>
      </c>
      <c r="Q32" s="254">
        <f>0</f>
        <v>0</v>
      </c>
      <c r="R32" s="254">
        <f>0</f>
        <v>0</v>
      </c>
      <c r="S32" s="254">
        <f>0</f>
        <v>0</v>
      </c>
      <c r="T32" s="254">
        <f>0</f>
        <v>0</v>
      </c>
      <c r="U32" s="254">
        <f>0</f>
        <v>0</v>
      </c>
      <c r="V32" s="254">
        <f>0</f>
        <v>0</v>
      </c>
      <c r="W32" s="254">
        <f>0</f>
        <v>0</v>
      </c>
      <c r="X32" s="254">
        <f>0</f>
        <v>0</v>
      </c>
      <c r="Y32" s="254">
        <f>0</f>
        <v>0</v>
      </c>
      <c r="Z32" s="254">
        <f>0</f>
        <v>0</v>
      </c>
      <c r="AA32" s="254">
        <f>0</f>
        <v>0</v>
      </c>
      <c r="AB32" s="254">
        <f>0</f>
        <v>0</v>
      </c>
      <c r="AC32" s="254">
        <f>0</f>
        <v>0</v>
      </c>
      <c r="AD32" s="254">
        <f>0</f>
        <v>0</v>
      </c>
      <c r="AE32" s="254">
        <f>0</f>
        <v>0</v>
      </c>
      <c r="AF32" s="254">
        <f>0</f>
        <v>0</v>
      </c>
      <c r="AG32" s="254">
        <f>0</f>
        <v>0</v>
      </c>
    </row>
    <row r="33" spans="1:33" ht="38.25">
      <c r="A33" s="280"/>
      <c r="B33" s="246" t="s">
        <v>109</v>
      </c>
      <c r="C33" s="247">
        <f>0</f>
        <v>0</v>
      </c>
      <c r="D33" s="247">
        <f>0</f>
        <v>0</v>
      </c>
      <c r="E33" s="247">
        <f>0</f>
        <v>0</v>
      </c>
      <c r="F33" s="247">
        <f>0</f>
        <v>0</v>
      </c>
      <c r="G33" s="247">
        <f>0</f>
        <v>0</v>
      </c>
      <c r="H33" s="247">
        <f>0</f>
        <v>0</v>
      </c>
      <c r="I33" s="247">
        <f>0</f>
        <v>0</v>
      </c>
      <c r="J33" s="247">
        <f>0</f>
        <v>0</v>
      </c>
      <c r="K33" s="247">
        <f>0</f>
        <v>0</v>
      </c>
      <c r="L33" s="247">
        <f>0</f>
        <v>0</v>
      </c>
      <c r="M33" s="247">
        <f>0</f>
        <v>0</v>
      </c>
      <c r="N33" s="247">
        <f>0</f>
        <v>0</v>
      </c>
      <c r="O33" s="247">
        <f>0</f>
        <v>0</v>
      </c>
      <c r="P33" s="247">
        <f>0</f>
        <v>0</v>
      </c>
      <c r="Q33" s="247">
        <f>0</f>
        <v>0</v>
      </c>
      <c r="R33" s="247">
        <f>0</f>
        <v>0</v>
      </c>
      <c r="S33" s="247">
        <f>0</f>
        <v>0</v>
      </c>
      <c r="T33" s="247">
        <f>0</f>
        <v>0</v>
      </c>
      <c r="U33" s="247">
        <f>0</f>
        <v>0</v>
      </c>
      <c r="V33" s="247">
        <f>0</f>
        <v>0</v>
      </c>
      <c r="W33" s="247">
        <f>0</f>
        <v>0</v>
      </c>
      <c r="X33" s="247">
        <f>0</f>
        <v>0</v>
      </c>
      <c r="Y33" s="247">
        <f>0</f>
        <v>0</v>
      </c>
      <c r="Z33" s="247">
        <f>0</f>
        <v>0</v>
      </c>
      <c r="AA33" s="247">
        <f>0</f>
        <v>0</v>
      </c>
      <c r="AB33" s="247">
        <f>0</f>
        <v>0</v>
      </c>
      <c r="AC33" s="247">
        <f>0</f>
        <v>0</v>
      </c>
      <c r="AD33" s="247">
        <f>0</f>
        <v>0</v>
      </c>
      <c r="AE33" s="247">
        <f>0</f>
        <v>0</v>
      </c>
      <c r="AF33" s="247">
        <f>0</f>
        <v>0</v>
      </c>
      <c r="AG33" s="247">
        <f>0</f>
        <v>0</v>
      </c>
    </row>
    <row r="34" spans="1:33" ht="25.5">
      <c r="A34" s="282"/>
      <c r="B34" s="259" t="s">
        <v>108</v>
      </c>
      <c r="C34" s="254">
        <f>0</f>
        <v>0</v>
      </c>
      <c r="D34" s="254">
        <f>0</f>
        <v>0</v>
      </c>
      <c r="E34" s="254">
        <f>0</f>
        <v>0</v>
      </c>
      <c r="F34" s="254">
        <f>0</f>
        <v>0</v>
      </c>
      <c r="G34" s="254">
        <f>0</f>
        <v>0</v>
      </c>
      <c r="H34" s="254">
        <f>0</f>
        <v>0</v>
      </c>
      <c r="I34" s="254">
        <f>0</f>
        <v>0</v>
      </c>
      <c r="J34" s="254">
        <f>0</f>
        <v>0</v>
      </c>
      <c r="K34" s="254">
        <f>0</f>
        <v>0</v>
      </c>
      <c r="L34" s="254">
        <f>0</f>
        <v>0</v>
      </c>
      <c r="M34" s="254">
        <f>0</f>
        <v>0</v>
      </c>
      <c r="N34" s="254">
        <f>0</f>
        <v>0</v>
      </c>
      <c r="O34" s="254">
        <f>0</f>
        <v>0</v>
      </c>
      <c r="P34" s="254">
        <f>0</f>
        <v>0</v>
      </c>
      <c r="Q34" s="254">
        <f>0</f>
        <v>0</v>
      </c>
      <c r="R34" s="254">
        <f>0</f>
        <v>0</v>
      </c>
      <c r="S34" s="254">
        <f>0</f>
        <v>0</v>
      </c>
      <c r="T34" s="254">
        <f>0</f>
        <v>0</v>
      </c>
      <c r="U34" s="254">
        <f>0</f>
        <v>0</v>
      </c>
      <c r="V34" s="254">
        <f>0</f>
        <v>0</v>
      </c>
      <c r="W34" s="254">
        <f>0</f>
        <v>0</v>
      </c>
      <c r="X34" s="254">
        <f>0</f>
        <v>0</v>
      </c>
      <c r="Y34" s="254">
        <f>0</f>
        <v>0</v>
      </c>
      <c r="Z34" s="254">
        <f>0</f>
        <v>0</v>
      </c>
      <c r="AA34" s="254">
        <f>0</f>
        <v>0</v>
      </c>
      <c r="AB34" s="254">
        <f>0</f>
        <v>0</v>
      </c>
      <c r="AC34" s="254">
        <f>0</f>
        <v>0</v>
      </c>
      <c r="AD34" s="254">
        <f>0</f>
        <v>0</v>
      </c>
      <c r="AE34" s="254">
        <f>0</f>
        <v>0</v>
      </c>
      <c r="AF34" s="254">
        <f>0</f>
        <v>0</v>
      </c>
      <c r="AG34" s="254">
        <f>0</f>
        <v>0</v>
      </c>
    </row>
    <row r="35" spans="1:33" ht="25.5">
      <c r="A35" s="283"/>
      <c r="B35" s="258" t="s">
        <v>111</v>
      </c>
      <c r="C35" s="247">
        <f>4308159</f>
        <v>4308159</v>
      </c>
      <c r="D35" s="247">
        <f>3281810</f>
        <v>3281810</v>
      </c>
      <c r="E35" s="247">
        <f>2969945</f>
        <v>2969945</v>
      </c>
      <c r="F35" s="247">
        <f>2496609</f>
        <v>2496609</v>
      </c>
      <c r="G35" s="247">
        <f>1918014</f>
        <v>1918014</v>
      </c>
      <c r="H35" s="247">
        <f>0</f>
        <v>0</v>
      </c>
      <c r="I35" s="247">
        <f>0</f>
        <v>0</v>
      </c>
      <c r="J35" s="247">
        <f>0</f>
        <v>0</v>
      </c>
      <c r="K35" s="247">
        <f>0</f>
        <v>0</v>
      </c>
      <c r="L35" s="247">
        <f>0</f>
        <v>0</v>
      </c>
      <c r="M35" s="247">
        <f>0</f>
        <v>0</v>
      </c>
      <c r="N35" s="247">
        <f>0</f>
        <v>0</v>
      </c>
      <c r="O35" s="247">
        <f>0</f>
        <v>0</v>
      </c>
      <c r="P35" s="247">
        <f>0</f>
        <v>0</v>
      </c>
      <c r="Q35" s="247">
        <f>0</f>
        <v>0</v>
      </c>
      <c r="R35" s="247">
        <f>0</f>
        <v>0</v>
      </c>
      <c r="S35" s="247">
        <f>0</f>
        <v>0</v>
      </c>
      <c r="T35" s="247">
        <f>0</f>
        <v>0</v>
      </c>
      <c r="U35" s="247">
        <f>0</f>
        <v>0</v>
      </c>
      <c r="V35" s="247">
        <f>0</f>
        <v>0</v>
      </c>
      <c r="W35" s="247">
        <f>0</f>
        <v>0</v>
      </c>
      <c r="X35" s="247">
        <f>0</f>
        <v>0</v>
      </c>
      <c r="Y35" s="247">
        <f>0</f>
        <v>0</v>
      </c>
      <c r="Z35" s="247">
        <f>0</f>
        <v>0</v>
      </c>
      <c r="AA35" s="247">
        <f>0</f>
        <v>0</v>
      </c>
      <c r="AB35" s="247">
        <f>0</f>
        <v>0</v>
      </c>
      <c r="AC35" s="247">
        <f>0</f>
        <v>0</v>
      </c>
      <c r="AD35" s="247">
        <f>0</f>
        <v>0</v>
      </c>
      <c r="AE35" s="247">
        <f>0</f>
        <v>0</v>
      </c>
      <c r="AF35" s="247">
        <f>0</f>
        <v>0</v>
      </c>
      <c r="AG35" s="247">
        <f>0</f>
        <v>0</v>
      </c>
    </row>
    <row r="36" spans="1:33" ht="25.5">
      <c r="A36" s="280"/>
      <c r="B36" s="246" t="s">
        <v>11</v>
      </c>
      <c r="C36" s="247">
        <f>2035000</f>
        <v>2035000</v>
      </c>
      <c r="D36" s="247">
        <f>2073920</f>
        <v>2073920</v>
      </c>
      <c r="E36" s="247">
        <f>1346042</f>
        <v>1346042</v>
      </c>
      <c r="F36" s="247">
        <f>0</f>
        <v>0</v>
      </c>
      <c r="G36" s="247">
        <f>0</f>
        <v>0</v>
      </c>
      <c r="H36" s="247">
        <f>0</f>
        <v>0</v>
      </c>
      <c r="I36" s="247">
        <f>0</f>
        <v>0</v>
      </c>
      <c r="J36" s="247">
        <f>0</f>
        <v>0</v>
      </c>
      <c r="K36" s="247">
        <f>0</f>
        <v>0</v>
      </c>
      <c r="L36" s="247">
        <f>0</f>
        <v>0</v>
      </c>
      <c r="M36" s="247">
        <f>0</f>
        <v>0</v>
      </c>
      <c r="N36" s="247">
        <f>0</f>
        <v>0</v>
      </c>
      <c r="O36" s="247">
        <f>0</f>
        <v>0</v>
      </c>
      <c r="P36" s="247">
        <f>0</f>
        <v>0</v>
      </c>
      <c r="Q36" s="247">
        <f>0</f>
        <v>0</v>
      </c>
      <c r="R36" s="247">
        <f>0</f>
        <v>0</v>
      </c>
      <c r="S36" s="247">
        <f>0</f>
        <v>0</v>
      </c>
      <c r="T36" s="247">
        <f>0</f>
        <v>0</v>
      </c>
      <c r="U36" s="247">
        <f>0</f>
        <v>0</v>
      </c>
      <c r="V36" s="247">
        <f>0</f>
        <v>0</v>
      </c>
      <c r="W36" s="247">
        <f>0</f>
        <v>0</v>
      </c>
      <c r="X36" s="247">
        <f>0</f>
        <v>0</v>
      </c>
      <c r="Y36" s="247">
        <f>0</f>
        <v>0</v>
      </c>
      <c r="Z36" s="247">
        <f>0</f>
        <v>0</v>
      </c>
      <c r="AA36" s="247">
        <f>0</f>
        <v>0</v>
      </c>
      <c r="AB36" s="247">
        <f>0</f>
        <v>0</v>
      </c>
      <c r="AC36" s="247">
        <f>0</f>
        <v>0</v>
      </c>
      <c r="AD36" s="247">
        <f>0</f>
        <v>0</v>
      </c>
      <c r="AE36" s="247">
        <f>0</f>
        <v>0</v>
      </c>
      <c r="AF36" s="247">
        <f>0</f>
        <v>0</v>
      </c>
      <c r="AG36" s="247">
        <f>0</f>
        <v>0</v>
      </c>
    </row>
    <row r="37" spans="1:33" ht="51">
      <c r="A37" s="281"/>
      <c r="B37" s="256" t="s">
        <v>274</v>
      </c>
      <c r="C37" s="249">
        <f>1725000</f>
        <v>1725000</v>
      </c>
      <c r="D37" s="249">
        <f>1873920</f>
        <v>1873920</v>
      </c>
      <c r="E37" s="249">
        <f>1196042</f>
        <v>1196042</v>
      </c>
      <c r="F37" s="249">
        <f>0</f>
        <v>0</v>
      </c>
      <c r="G37" s="249">
        <f>0</f>
        <v>0</v>
      </c>
      <c r="H37" s="249">
        <f>0</f>
        <v>0</v>
      </c>
      <c r="I37" s="249">
        <f>0</f>
        <v>0</v>
      </c>
      <c r="J37" s="249">
        <f>0</f>
        <v>0</v>
      </c>
      <c r="K37" s="249">
        <f>0</f>
        <v>0</v>
      </c>
      <c r="L37" s="249">
        <f>0</f>
        <v>0</v>
      </c>
      <c r="M37" s="249">
        <f>0</f>
        <v>0</v>
      </c>
      <c r="N37" s="249">
        <f>0</f>
        <v>0</v>
      </c>
      <c r="O37" s="249">
        <f>0</f>
        <v>0</v>
      </c>
      <c r="P37" s="249">
        <f>0</f>
        <v>0</v>
      </c>
      <c r="Q37" s="249">
        <f>0</f>
        <v>0</v>
      </c>
      <c r="R37" s="249">
        <f>0</f>
        <v>0</v>
      </c>
      <c r="S37" s="249">
        <f>0</f>
        <v>0</v>
      </c>
      <c r="T37" s="249">
        <f>0</f>
        <v>0</v>
      </c>
      <c r="U37" s="249">
        <f>0</f>
        <v>0</v>
      </c>
      <c r="V37" s="249">
        <f>0</f>
        <v>0</v>
      </c>
      <c r="W37" s="249">
        <f>0</f>
        <v>0</v>
      </c>
      <c r="X37" s="249">
        <f>0</f>
        <v>0</v>
      </c>
      <c r="Y37" s="249">
        <f>0</f>
        <v>0</v>
      </c>
      <c r="Z37" s="249">
        <f>0</f>
        <v>0</v>
      </c>
      <c r="AA37" s="249">
        <f>0</f>
        <v>0</v>
      </c>
      <c r="AB37" s="249">
        <f>0</f>
        <v>0</v>
      </c>
      <c r="AC37" s="249">
        <f>0</f>
        <v>0</v>
      </c>
      <c r="AD37" s="249">
        <f>0</f>
        <v>0</v>
      </c>
      <c r="AE37" s="249">
        <f>0</f>
        <v>0</v>
      </c>
      <c r="AF37" s="249">
        <f>0</f>
        <v>0</v>
      </c>
      <c r="AG37" s="249">
        <f>0</f>
        <v>0</v>
      </c>
    </row>
    <row r="38" spans="1:33" ht="63.75">
      <c r="A38" s="281"/>
      <c r="B38" s="250" t="s">
        <v>114</v>
      </c>
      <c r="C38" s="249">
        <f>0</f>
        <v>0</v>
      </c>
      <c r="D38" s="249">
        <f>0</f>
        <v>0</v>
      </c>
      <c r="E38" s="249">
        <f>0</f>
        <v>0</v>
      </c>
      <c r="F38" s="249">
        <f>0</f>
        <v>0</v>
      </c>
      <c r="G38" s="249">
        <f>0</f>
        <v>0</v>
      </c>
      <c r="H38" s="249">
        <f>0</f>
        <v>0</v>
      </c>
      <c r="I38" s="249">
        <f>0</f>
        <v>0</v>
      </c>
      <c r="J38" s="249">
        <f>0</f>
        <v>0</v>
      </c>
      <c r="K38" s="249">
        <f>0</f>
        <v>0</v>
      </c>
      <c r="L38" s="249">
        <f>0</f>
        <v>0</v>
      </c>
      <c r="M38" s="249">
        <f>0</f>
        <v>0</v>
      </c>
      <c r="N38" s="249">
        <f>0</f>
        <v>0</v>
      </c>
      <c r="O38" s="249">
        <f>0</f>
        <v>0</v>
      </c>
      <c r="P38" s="249">
        <f>0</f>
        <v>0</v>
      </c>
      <c r="Q38" s="249">
        <f>0</f>
        <v>0</v>
      </c>
      <c r="R38" s="249">
        <f>0</f>
        <v>0</v>
      </c>
      <c r="S38" s="249">
        <f>0</f>
        <v>0</v>
      </c>
      <c r="T38" s="249">
        <f>0</f>
        <v>0</v>
      </c>
      <c r="U38" s="249">
        <f>0</f>
        <v>0</v>
      </c>
      <c r="V38" s="249">
        <f>0</f>
        <v>0</v>
      </c>
      <c r="W38" s="249">
        <f>0</f>
        <v>0</v>
      </c>
      <c r="X38" s="249">
        <f>0</f>
        <v>0</v>
      </c>
      <c r="Y38" s="249">
        <f>0</f>
        <v>0</v>
      </c>
      <c r="Z38" s="249">
        <f>0</f>
        <v>0</v>
      </c>
      <c r="AA38" s="249">
        <f>0</f>
        <v>0</v>
      </c>
      <c r="AB38" s="249">
        <f>0</f>
        <v>0</v>
      </c>
      <c r="AC38" s="249">
        <f>0</f>
        <v>0</v>
      </c>
      <c r="AD38" s="249">
        <f>0</f>
        <v>0</v>
      </c>
      <c r="AE38" s="249">
        <f>0</f>
        <v>0</v>
      </c>
      <c r="AF38" s="249">
        <f>0</f>
        <v>0</v>
      </c>
      <c r="AG38" s="249">
        <f>0</f>
        <v>0</v>
      </c>
    </row>
    <row r="39" spans="1:33" ht="25.5">
      <c r="A39" s="281"/>
      <c r="B39" s="248" t="s">
        <v>275</v>
      </c>
      <c r="C39" s="249">
        <f>310000</f>
        <v>310000</v>
      </c>
      <c r="D39" s="249">
        <f>200000</f>
        <v>200000</v>
      </c>
      <c r="E39" s="249">
        <f>150000</f>
        <v>150000</v>
      </c>
      <c r="F39" s="249">
        <f>0</f>
        <v>0</v>
      </c>
      <c r="G39" s="249">
        <f>0</f>
        <v>0</v>
      </c>
      <c r="H39" s="249">
        <f>0</f>
        <v>0</v>
      </c>
      <c r="I39" s="249" t="s">
        <v>420</v>
      </c>
      <c r="J39" s="249">
        <f>0</f>
        <v>0</v>
      </c>
      <c r="K39" s="249">
        <f>0</f>
        <v>0</v>
      </c>
      <c r="L39" s="249">
        <f>0</f>
        <v>0</v>
      </c>
      <c r="M39" s="249">
        <f>0</f>
        <v>0</v>
      </c>
      <c r="N39" s="249">
        <f>0</f>
        <v>0</v>
      </c>
      <c r="O39" s="249">
        <f>0</f>
        <v>0</v>
      </c>
      <c r="P39" s="249">
        <f>0</f>
        <v>0</v>
      </c>
      <c r="Q39" s="249">
        <f>0</f>
        <v>0</v>
      </c>
      <c r="R39" s="249">
        <f>0</f>
        <v>0</v>
      </c>
      <c r="S39" s="249">
        <f>0</f>
        <v>0</v>
      </c>
      <c r="T39" s="249">
        <f>0</f>
        <v>0</v>
      </c>
      <c r="U39" s="249">
        <f>0</f>
        <v>0</v>
      </c>
      <c r="V39" s="249">
        <f>0</f>
        <v>0</v>
      </c>
      <c r="W39" s="249">
        <f>0</f>
        <v>0</v>
      </c>
      <c r="X39" s="249">
        <f>0</f>
        <v>0</v>
      </c>
      <c r="Y39" s="249">
        <f>0</f>
        <v>0</v>
      </c>
      <c r="Z39" s="249">
        <f>0</f>
        <v>0</v>
      </c>
      <c r="AA39" s="249">
        <f>0</f>
        <v>0</v>
      </c>
      <c r="AB39" s="249">
        <f>0</f>
        <v>0</v>
      </c>
      <c r="AC39" s="249">
        <f>0</f>
        <v>0</v>
      </c>
      <c r="AD39" s="249">
        <f>0</f>
        <v>0</v>
      </c>
      <c r="AE39" s="249">
        <f>0</f>
        <v>0</v>
      </c>
      <c r="AF39" s="249">
        <f>0</f>
        <v>0</v>
      </c>
      <c r="AG39" s="249">
        <f>0</f>
        <v>0</v>
      </c>
    </row>
    <row r="40" spans="1:33" ht="14.25">
      <c r="A40" s="282"/>
      <c r="B40" s="257" t="s">
        <v>276</v>
      </c>
      <c r="C40" s="254">
        <f>310000</f>
        <v>310000</v>
      </c>
      <c r="D40" s="254">
        <f>200000</f>
        <v>200000</v>
      </c>
      <c r="E40" s="254">
        <f>150000</f>
        <v>150000</v>
      </c>
      <c r="F40" s="254">
        <f>0</f>
        <v>0</v>
      </c>
      <c r="G40" s="254">
        <f>0</f>
        <v>0</v>
      </c>
      <c r="H40" s="254">
        <f>0</f>
        <v>0</v>
      </c>
      <c r="I40" s="254">
        <f>0</f>
        <v>0</v>
      </c>
      <c r="J40" s="254">
        <f>0</f>
        <v>0</v>
      </c>
      <c r="K40" s="254">
        <f>0</f>
        <v>0</v>
      </c>
      <c r="L40" s="254">
        <f>0</f>
        <v>0</v>
      </c>
      <c r="M40" s="254">
        <f>0</f>
        <v>0</v>
      </c>
      <c r="N40" s="254">
        <f>0</f>
        <v>0</v>
      </c>
      <c r="O40" s="254">
        <f>0</f>
        <v>0</v>
      </c>
      <c r="P40" s="254">
        <f>0</f>
        <v>0</v>
      </c>
      <c r="Q40" s="254">
        <f>0</f>
        <v>0</v>
      </c>
      <c r="R40" s="254">
        <f>0</f>
        <v>0</v>
      </c>
      <c r="S40" s="254">
        <f>0</f>
        <v>0</v>
      </c>
      <c r="T40" s="254">
        <f>0</f>
        <v>0</v>
      </c>
      <c r="U40" s="254">
        <f>0</f>
        <v>0</v>
      </c>
      <c r="V40" s="254">
        <f>0</f>
        <v>0</v>
      </c>
      <c r="W40" s="254">
        <f>0</f>
        <v>0</v>
      </c>
      <c r="X40" s="254">
        <f>0</f>
        <v>0</v>
      </c>
      <c r="Y40" s="254">
        <f>0</f>
        <v>0</v>
      </c>
      <c r="Z40" s="254">
        <f>0</f>
        <v>0</v>
      </c>
      <c r="AA40" s="254">
        <f>0</f>
        <v>0</v>
      </c>
      <c r="AB40" s="254">
        <f>0</f>
        <v>0</v>
      </c>
      <c r="AC40" s="254">
        <f>0</f>
        <v>0</v>
      </c>
      <c r="AD40" s="254">
        <f>0</f>
        <v>0</v>
      </c>
      <c r="AE40" s="254">
        <f>0</f>
        <v>0</v>
      </c>
      <c r="AF40" s="254">
        <f>0</f>
        <v>0</v>
      </c>
      <c r="AG40" s="254">
        <f>0</f>
        <v>0</v>
      </c>
    </row>
    <row r="41" spans="1:33" ht="38.25">
      <c r="A41" s="283"/>
      <c r="B41" s="261" t="s">
        <v>117</v>
      </c>
      <c r="C41" s="247">
        <f>0</f>
        <v>0</v>
      </c>
      <c r="D41" s="247">
        <f>0</f>
        <v>0</v>
      </c>
      <c r="E41" s="247">
        <f>0</f>
        <v>0</v>
      </c>
      <c r="F41" s="247">
        <f>0</f>
        <v>0</v>
      </c>
      <c r="G41" s="247">
        <f>0</f>
        <v>0</v>
      </c>
      <c r="H41" s="247">
        <f>0</f>
        <v>0</v>
      </c>
      <c r="I41" s="247">
        <f>0</f>
        <v>0</v>
      </c>
      <c r="J41" s="247">
        <f>0</f>
        <v>0</v>
      </c>
      <c r="K41" s="247">
        <f>0</f>
        <v>0</v>
      </c>
      <c r="L41" s="247">
        <f>0</f>
        <v>0</v>
      </c>
      <c r="M41" s="247">
        <f>0</f>
        <v>0</v>
      </c>
      <c r="N41" s="247">
        <f>0</f>
        <v>0</v>
      </c>
      <c r="O41" s="247">
        <f>0</f>
        <v>0</v>
      </c>
      <c r="P41" s="247">
        <f>0</f>
        <v>0</v>
      </c>
      <c r="Q41" s="247">
        <f>0</f>
        <v>0</v>
      </c>
      <c r="R41" s="247">
        <f>0</f>
        <v>0</v>
      </c>
      <c r="S41" s="247">
        <f>0</f>
        <v>0</v>
      </c>
      <c r="T41" s="247">
        <f>0</f>
        <v>0</v>
      </c>
      <c r="U41" s="247">
        <f>0</f>
        <v>0</v>
      </c>
      <c r="V41" s="247">
        <f>0</f>
        <v>0</v>
      </c>
      <c r="W41" s="247">
        <f>0</f>
        <v>0</v>
      </c>
      <c r="X41" s="247">
        <f>0</f>
        <v>0</v>
      </c>
      <c r="Y41" s="247">
        <f>0</f>
        <v>0</v>
      </c>
      <c r="Z41" s="247">
        <f>0</f>
        <v>0</v>
      </c>
      <c r="AA41" s="247">
        <f>0</f>
        <v>0</v>
      </c>
      <c r="AB41" s="247">
        <f>0</f>
        <v>0</v>
      </c>
      <c r="AC41" s="247">
        <f>0</f>
        <v>0</v>
      </c>
      <c r="AD41" s="247">
        <f>0</f>
        <v>0</v>
      </c>
      <c r="AE41" s="247">
        <f>0</f>
        <v>0</v>
      </c>
      <c r="AF41" s="247">
        <f>0</f>
        <v>0</v>
      </c>
      <c r="AG41" s="247">
        <f>0</f>
        <v>0</v>
      </c>
    </row>
    <row r="42" spans="1:33" ht="38.25">
      <c r="A42" s="283"/>
      <c r="B42" s="258" t="s">
        <v>118</v>
      </c>
      <c r="C42" s="247">
        <f>2273159</f>
        <v>2273159</v>
      </c>
      <c r="D42" s="247">
        <f>1207890</f>
        <v>1207890</v>
      </c>
      <c r="E42" s="247">
        <f>1623903</f>
        <v>1623903</v>
      </c>
      <c r="F42" s="247">
        <f>2496609</f>
        <v>2496609</v>
      </c>
      <c r="G42" s="247">
        <f>1918014</f>
        <v>1918014</v>
      </c>
      <c r="H42" s="247">
        <f>0</f>
        <v>0</v>
      </c>
      <c r="I42" s="247">
        <f>0</f>
        <v>0</v>
      </c>
      <c r="J42" s="247">
        <f>0</f>
        <v>0</v>
      </c>
      <c r="K42" s="247">
        <f>0</f>
        <v>0</v>
      </c>
      <c r="L42" s="247">
        <f>0</f>
        <v>0</v>
      </c>
      <c r="M42" s="247">
        <f>0</f>
        <v>0</v>
      </c>
      <c r="N42" s="247">
        <f>0</f>
        <v>0</v>
      </c>
      <c r="O42" s="247">
        <f>0</f>
        <v>0</v>
      </c>
      <c r="P42" s="247">
        <f>0</f>
        <v>0</v>
      </c>
      <c r="Q42" s="247">
        <f>0</f>
        <v>0</v>
      </c>
      <c r="R42" s="247">
        <f>0</f>
        <v>0</v>
      </c>
      <c r="S42" s="247">
        <f>0</f>
        <v>0</v>
      </c>
      <c r="T42" s="247">
        <f>0</f>
        <v>0</v>
      </c>
      <c r="U42" s="247"/>
      <c r="V42" s="247">
        <f>0</f>
        <v>0</v>
      </c>
      <c r="W42" s="247">
        <f>0</f>
        <v>0</v>
      </c>
      <c r="X42" s="247">
        <f>0</f>
        <v>0</v>
      </c>
      <c r="Y42" s="247">
        <f>0</f>
        <v>0</v>
      </c>
      <c r="Z42" s="247">
        <f>0</f>
        <v>0</v>
      </c>
      <c r="AA42" s="247">
        <f>0</f>
        <v>0</v>
      </c>
      <c r="AB42" s="247">
        <f>0</f>
        <v>0</v>
      </c>
      <c r="AC42" s="247">
        <f>0</f>
        <v>0</v>
      </c>
      <c r="AD42" s="247">
        <f>0</f>
        <v>0</v>
      </c>
      <c r="AE42" s="247">
        <f>0</f>
        <v>0</v>
      </c>
      <c r="AF42" s="247">
        <f>0</f>
        <v>0</v>
      </c>
      <c r="AG42" s="247">
        <f>0</f>
        <v>0</v>
      </c>
    </row>
    <row r="43" spans="1:33" ht="38.25">
      <c r="A43" s="280"/>
      <c r="B43" s="246" t="s">
        <v>17</v>
      </c>
      <c r="C43" s="247">
        <f>2738760</f>
        <v>2738760</v>
      </c>
      <c r="D43" s="247">
        <f>1207890</f>
        <v>1207890</v>
      </c>
      <c r="E43" s="247">
        <f>1623903</f>
        <v>1623903</v>
      </c>
      <c r="F43" s="247">
        <f>2496609</f>
        <v>2496609</v>
      </c>
      <c r="G43" s="247">
        <f>1918014</f>
        <v>1918014</v>
      </c>
      <c r="H43" s="247">
        <f>0</f>
        <v>0</v>
      </c>
      <c r="I43" s="247">
        <f>0</f>
        <v>0</v>
      </c>
      <c r="J43" s="247">
        <f>0</f>
        <v>0</v>
      </c>
      <c r="K43" s="247">
        <f>0</f>
        <v>0</v>
      </c>
      <c r="L43" s="247">
        <f>0</f>
        <v>0</v>
      </c>
      <c r="M43" s="247">
        <f>0</f>
        <v>0</v>
      </c>
      <c r="N43" s="247">
        <f>0</f>
        <v>0</v>
      </c>
      <c r="O43" s="247">
        <f>0</f>
        <v>0</v>
      </c>
      <c r="P43" s="247">
        <f>0</f>
        <v>0</v>
      </c>
      <c r="Q43" s="247">
        <f>0</f>
        <v>0</v>
      </c>
      <c r="R43" s="247">
        <f>0</f>
        <v>0</v>
      </c>
      <c r="S43" s="247">
        <f>0</f>
        <v>0</v>
      </c>
      <c r="T43" s="247">
        <f>0</f>
        <v>0</v>
      </c>
      <c r="U43" s="247">
        <f>0</f>
        <v>0</v>
      </c>
      <c r="V43" s="247">
        <f>0</f>
        <v>0</v>
      </c>
      <c r="W43" s="247">
        <f>0</f>
        <v>0</v>
      </c>
      <c r="X43" s="247">
        <f>0</f>
        <v>0</v>
      </c>
      <c r="Y43" s="247">
        <f>0</f>
        <v>0</v>
      </c>
      <c r="Z43" s="247">
        <f>0</f>
        <v>0</v>
      </c>
      <c r="AA43" s="247">
        <f>0</f>
        <v>0</v>
      </c>
      <c r="AB43" s="247">
        <f>0</f>
        <v>0</v>
      </c>
      <c r="AC43" s="247">
        <f>0</f>
        <v>0</v>
      </c>
      <c r="AD43" s="247">
        <f>0</f>
        <v>0</v>
      </c>
      <c r="AE43" s="247">
        <f>0</f>
        <v>0</v>
      </c>
      <c r="AF43" s="247">
        <f>0</f>
        <v>0</v>
      </c>
      <c r="AG43" s="247">
        <f>0</f>
        <v>0</v>
      </c>
    </row>
    <row r="44" spans="1:33" ht="38.25">
      <c r="A44" s="281"/>
      <c r="B44" s="248" t="s">
        <v>120</v>
      </c>
      <c r="C44" s="249">
        <f>1100000</f>
        <v>1100000</v>
      </c>
      <c r="D44" s="249">
        <f>0</f>
        <v>0</v>
      </c>
      <c r="E44" s="249">
        <f>0</f>
        <v>0</v>
      </c>
      <c r="F44" s="249">
        <f>0</f>
        <v>0</v>
      </c>
      <c r="G44" s="249">
        <f>0</f>
        <v>0</v>
      </c>
      <c r="H44" s="249">
        <f>0</f>
        <v>0</v>
      </c>
      <c r="I44" s="249">
        <f>0</f>
        <v>0</v>
      </c>
      <c r="J44" s="249">
        <f>0</f>
        <v>0</v>
      </c>
      <c r="K44" s="249">
        <f>0</f>
        <v>0</v>
      </c>
      <c r="L44" s="249">
        <f>0</f>
        <v>0</v>
      </c>
      <c r="M44" s="249">
        <f>0</f>
        <v>0</v>
      </c>
      <c r="N44" s="249">
        <f>0</f>
        <v>0</v>
      </c>
      <c r="O44" s="249">
        <f>0</f>
        <v>0</v>
      </c>
      <c r="P44" s="249">
        <f>0</f>
        <v>0</v>
      </c>
      <c r="Q44" s="249">
        <f>0</f>
        <v>0</v>
      </c>
      <c r="R44" s="249">
        <f>0</f>
        <v>0</v>
      </c>
      <c r="S44" s="249">
        <f>0</f>
        <v>0</v>
      </c>
      <c r="T44" s="249">
        <f>0</f>
        <v>0</v>
      </c>
      <c r="U44" s="249">
        <f>0</f>
        <v>0</v>
      </c>
      <c r="V44" s="249">
        <f>0</f>
        <v>0</v>
      </c>
      <c r="W44" s="249">
        <f>0</f>
        <v>0</v>
      </c>
      <c r="X44" s="249">
        <f>0</f>
        <v>0</v>
      </c>
      <c r="Y44" s="249">
        <f>0</f>
        <v>0</v>
      </c>
      <c r="Z44" s="249">
        <f>0</f>
        <v>0</v>
      </c>
      <c r="AA44" s="249">
        <f>0</f>
        <v>0</v>
      </c>
      <c r="AB44" s="249">
        <f>0</f>
        <v>0</v>
      </c>
      <c r="AC44" s="249">
        <f>0</f>
        <v>0</v>
      </c>
      <c r="AD44" s="249">
        <f>0</f>
        <v>0</v>
      </c>
      <c r="AE44" s="249">
        <f>0</f>
        <v>0</v>
      </c>
      <c r="AF44" s="249">
        <f>0</f>
        <v>0</v>
      </c>
      <c r="AG44" s="249">
        <f>0</f>
        <v>0</v>
      </c>
    </row>
    <row r="45" spans="1:33" ht="51">
      <c r="A45" s="281"/>
      <c r="B45" s="248" t="s">
        <v>271</v>
      </c>
      <c r="C45" s="249">
        <f>0</f>
        <v>0</v>
      </c>
      <c r="D45" s="249">
        <f>0</f>
        <v>0</v>
      </c>
      <c r="E45" s="249">
        <f>0</f>
        <v>0</v>
      </c>
      <c r="F45" s="249">
        <f>0</f>
        <v>0</v>
      </c>
      <c r="G45" s="249">
        <f>0</f>
        <v>0</v>
      </c>
      <c r="H45" s="249">
        <f>0</f>
        <v>0</v>
      </c>
      <c r="I45" s="249">
        <f>0</f>
        <v>0</v>
      </c>
      <c r="J45" s="249">
        <f>0</f>
        <v>0</v>
      </c>
      <c r="K45" s="249">
        <f>0</f>
        <v>0</v>
      </c>
      <c r="L45" s="249">
        <f>0</f>
        <v>0</v>
      </c>
      <c r="M45" s="249">
        <f>0</f>
        <v>0</v>
      </c>
      <c r="N45" s="249">
        <f>0</f>
        <v>0</v>
      </c>
      <c r="O45" s="249">
        <f>0</f>
        <v>0</v>
      </c>
      <c r="P45" s="249">
        <f>0</f>
        <v>0</v>
      </c>
      <c r="Q45" s="249">
        <f>0</f>
        <v>0</v>
      </c>
      <c r="R45" s="249">
        <f>0</f>
        <v>0</v>
      </c>
      <c r="S45" s="249">
        <f>0</f>
        <v>0</v>
      </c>
      <c r="T45" s="249">
        <f>0</f>
        <v>0</v>
      </c>
      <c r="U45" s="249">
        <f>0</f>
        <v>0</v>
      </c>
      <c r="V45" s="249">
        <f>0</f>
        <v>0</v>
      </c>
      <c r="W45" s="249">
        <f>0</f>
        <v>0</v>
      </c>
      <c r="X45" s="249">
        <f>0</f>
        <v>0</v>
      </c>
      <c r="Y45" s="249">
        <f>0</f>
        <v>0</v>
      </c>
      <c r="Z45" s="249">
        <f>0</f>
        <v>0</v>
      </c>
      <c r="AA45" s="249">
        <f>0</f>
        <v>0</v>
      </c>
      <c r="AB45" s="249">
        <f>0</f>
        <v>0</v>
      </c>
      <c r="AC45" s="249">
        <f>0</f>
        <v>0</v>
      </c>
      <c r="AD45" s="249">
        <f>0</f>
        <v>0</v>
      </c>
      <c r="AE45" s="249">
        <f>0</f>
        <v>0</v>
      </c>
      <c r="AF45" s="249">
        <f>0</f>
        <v>0</v>
      </c>
      <c r="AG45" s="249">
        <f>0</f>
        <v>0</v>
      </c>
    </row>
    <row r="46" spans="1:33" ht="38.25">
      <c r="A46" s="282"/>
      <c r="B46" s="259" t="s">
        <v>251</v>
      </c>
      <c r="C46" s="254">
        <f>0</f>
        <v>0</v>
      </c>
      <c r="D46" s="254">
        <f>0</f>
        <v>0</v>
      </c>
      <c r="E46" s="254">
        <f>0</f>
        <v>0</v>
      </c>
      <c r="F46" s="254">
        <f>0</f>
        <v>0</v>
      </c>
      <c r="G46" s="254">
        <f>0</f>
        <v>0</v>
      </c>
      <c r="H46" s="254">
        <f>0</f>
        <v>0</v>
      </c>
      <c r="I46" s="254">
        <f>0</f>
        <v>0</v>
      </c>
      <c r="J46" s="254">
        <f>0</f>
        <v>0</v>
      </c>
      <c r="K46" s="254">
        <f>0</f>
        <v>0</v>
      </c>
      <c r="L46" s="254">
        <f>0</f>
        <v>0</v>
      </c>
      <c r="M46" s="254">
        <f>0</f>
        <v>0</v>
      </c>
      <c r="N46" s="254">
        <f>0</f>
        <v>0</v>
      </c>
      <c r="O46" s="254">
        <f>0</f>
        <v>0</v>
      </c>
      <c r="P46" s="254">
        <f>0</f>
        <v>0</v>
      </c>
      <c r="Q46" s="254">
        <f>0</f>
        <v>0</v>
      </c>
      <c r="R46" s="254">
        <f>0</f>
        <v>0</v>
      </c>
      <c r="S46" s="254">
        <f>0</f>
        <v>0</v>
      </c>
      <c r="T46" s="254">
        <f>0</f>
        <v>0</v>
      </c>
      <c r="U46" s="254">
        <f>0</f>
        <v>0</v>
      </c>
      <c r="V46" s="254">
        <f>0</f>
        <v>0</v>
      </c>
      <c r="W46" s="254">
        <f>0</f>
        <v>0</v>
      </c>
      <c r="X46" s="254">
        <f>0</f>
        <v>0</v>
      </c>
      <c r="Y46" s="254">
        <f>0</f>
        <v>0</v>
      </c>
      <c r="Z46" s="254">
        <f>0</f>
        <v>0</v>
      </c>
      <c r="AA46" s="254">
        <f>0</f>
        <v>0</v>
      </c>
      <c r="AB46" s="254">
        <f>0</f>
        <v>0</v>
      </c>
      <c r="AC46" s="254">
        <f>0</f>
        <v>0</v>
      </c>
      <c r="AD46" s="254">
        <f>0</f>
        <v>0</v>
      </c>
      <c r="AE46" s="254">
        <f>0</f>
        <v>0</v>
      </c>
      <c r="AF46" s="254">
        <f>0</f>
        <v>0</v>
      </c>
      <c r="AG46" s="254">
        <f>0</f>
        <v>0</v>
      </c>
    </row>
    <row r="47" spans="1:33" ht="38.25">
      <c r="A47" s="280"/>
      <c r="B47" s="246" t="s">
        <v>62</v>
      </c>
      <c r="C47" s="247">
        <f>465601</f>
        <v>465601</v>
      </c>
      <c r="D47" s="247">
        <f>0</f>
        <v>0</v>
      </c>
      <c r="E47" s="247">
        <f>0</f>
        <v>0</v>
      </c>
      <c r="F47" s="247">
        <f>0</f>
        <v>0</v>
      </c>
      <c r="G47" s="247">
        <f>0</f>
        <v>0</v>
      </c>
      <c r="H47" s="247">
        <f>0</f>
        <v>0</v>
      </c>
      <c r="I47" s="247">
        <f>0</f>
        <v>0</v>
      </c>
      <c r="J47" s="247">
        <f>0</f>
        <v>0</v>
      </c>
      <c r="K47" s="247">
        <f>0</f>
        <v>0</v>
      </c>
      <c r="L47" s="247">
        <f>0</f>
        <v>0</v>
      </c>
      <c r="M47" s="247">
        <f>0</f>
        <v>0</v>
      </c>
      <c r="N47" s="247">
        <f>0</f>
        <v>0</v>
      </c>
      <c r="O47" s="247">
        <f>0</f>
        <v>0</v>
      </c>
      <c r="P47" s="247">
        <f>0</f>
        <v>0</v>
      </c>
      <c r="Q47" s="247">
        <f>0</f>
        <v>0</v>
      </c>
      <c r="R47" s="247">
        <f>0</f>
        <v>0</v>
      </c>
      <c r="S47" s="247">
        <f>0</f>
        <v>0</v>
      </c>
      <c r="T47" s="247">
        <f>0</f>
        <v>0</v>
      </c>
      <c r="U47" s="247">
        <f>0</f>
        <v>0</v>
      </c>
      <c r="V47" s="247">
        <f>0</f>
        <v>0</v>
      </c>
      <c r="W47" s="247">
        <f>0</f>
        <v>0</v>
      </c>
      <c r="X47" s="247">
        <f>0</f>
        <v>0</v>
      </c>
      <c r="Y47" s="247">
        <f>0</f>
        <v>0</v>
      </c>
      <c r="Z47" s="247">
        <f>0</f>
        <v>0</v>
      </c>
      <c r="AA47" s="247">
        <f>0</f>
        <v>0</v>
      </c>
      <c r="AB47" s="247">
        <f>0</f>
        <v>0</v>
      </c>
      <c r="AC47" s="247">
        <f>0</f>
        <v>0</v>
      </c>
      <c r="AD47" s="247">
        <f>0</f>
        <v>0</v>
      </c>
      <c r="AE47" s="247">
        <f>0</f>
        <v>0</v>
      </c>
      <c r="AF47" s="247">
        <f>0</f>
        <v>0</v>
      </c>
      <c r="AG47" s="247">
        <f>0</f>
        <v>0</v>
      </c>
    </row>
    <row r="48" spans="1:33" ht="25.5">
      <c r="A48" s="282"/>
      <c r="B48" s="259" t="s">
        <v>108</v>
      </c>
      <c r="C48" s="254">
        <f>0</f>
        <v>0</v>
      </c>
      <c r="D48" s="254">
        <f>0</f>
        <v>0</v>
      </c>
      <c r="E48" s="254">
        <f>0</f>
        <v>0</v>
      </c>
      <c r="F48" s="254">
        <f>0</f>
        <v>0</v>
      </c>
      <c r="G48" s="254">
        <f>0</f>
        <v>0</v>
      </c>
      <c r="H48" s="254">
        <f>0</f>
        <v>0</v>
      </c>
      <c r="I48" s="254">
        <f>0</f>
        <v>0</v>
      </c>
      <c r="J48" s="254">
        <f>0</f>
        <v>0</v>
      </c>
      <c r="K48" s="254">
        <f>0</f>
        <v>0</v>
      </c>
      <c r="L48" s="254">
        <f>0</f>
        <v>0</v>
      </c>
      <c r="M48" s="254">
        <f>0</f>
        <v>0</v>
      </c>
      <c r="N48" s="254">
        <f>0</f>
        <v>0</v>
      </c>
      <c r="O48" s="254">
        <f>0</f>
        <v>0</v>
      </c>
      <c r="P48" s="254">
        <f>0</f>
        <v>0</v>
      </c>
      <c r="Q48" s="254">
        <f>0</f>
        <v>0</v>
      </c>
      <c r="R48" s="254">
        <f>0</f>
        <v>0</v>
      </c>
      <c r="S48" s="254">
        <f>0</f>
        <v>0</v>
      </c>
      <c r="T48" s="254">
        <f>0</f>
        <v>0</v>
      </c>
      <c r="U48" s="254">
        <f>0</f>
        <v>0</v>
      </c>
      <c r="V48" s="254">
        <f>0</f>
        <v>0</v>
      </c>
      <c r="W48" s="254">
        <f>0</f>
        <v>0</v>
      </c>
      <c r="X48" s="254">
        <f>0</f>
        <v>0</v>
      </c>
      <c r="Y48" s="254">
        <f>0</f>
        <v>0</v>
      </c>
      <c r="Z48" s="254">
        <f>0</f>
        <v>0</v>
      </c>
      <c r="AA48" s="254">
        <f>0</f>
        <v>0</v>
      </c>
      <c r="AB48" s="254">
        <f>0</f>
        <v>0</v>
      </c>
      <c r="AC48" s="254">
        <f>0</f>
        <v>0</v>
      </c>
      <c r="AD48" s="254">
        <f>0</f>
        <v>0</v>
      </c>
      <c r="AE48" s="254">
        <f>0</f>
        <v>0</v>
      </c>
      <c r="AF48" s="254">
        <f>0</f>
        <v>0</v>
      </c>
      <c r="AG48" s="254">
        <f>0</f>
        <v>0</v>
      </c>
    </row>
    <row r="49" spans="1:33" ht="25.5">
      <c r="A49" s="283"/>
      <c r="B49" s="258" t="s">
        <v>123</v>
      </c>
      <c r="C49" s="247">
        <f>0</f>
        <v>0</v>
      </c>
      <c r="D49" s="247">
        <f>0</f>
        <v>0</v>
      </c>
      <c r="E49" s="247">
        <f>0</f>
        <v>0</v>
      </c>
      <c r="F49" s="247">
        <f>0</f>
        <v>0</v>
      </c>
      <c r="G49" s="247">
        <f>0</f>
        <v>0</v>
      </c>
      <c r="H49" s="247">
        <f>0</f>
        <v>0</v>
      </c>
      <c r="I49" s="247">
        <f>0</f>
        <v>0</v>
      </c>
      <c r="J49" s="247">
        <f>0</f>
        <v>0</v>
      </c>
      <c r="K49" s="247">
        <f>0</f>
        <v>0</v>
      </c>
      <c r="L49" s="247">
        <f>0</f>
        <v>0</v>
      </c>
      <c r="M49" s="247">
        <f>0</f>
        <v>0</v>
      </c>
      <c r="N49" s="247">
        <f>0</f>
        <v>0</v>
      </c>
      <c r="O49" s="247">
        <f>0</f>
        <v>0</v>
      </c>
      <c r="P49" s="247">
        <f>0</f>
        <v>0</v>
      </c>
      <c r="Q49" s="247">
        <f>0</f>
        <v>0</v>
      </c>
      <c r="R49" s="247">
        <f>0</f>
        <v>0</v>
      </c>
      <c r="S49" s="247">
        <f>0</f>
        <v>0</v>
      </c>
      <c r="T49" s="247">
        <f>0</f>
        <v>0</v>
      </c>
      <c r="U49" s="247">
        <f>0</f>
        <v>0</v>
      </c>
      <c r="V49" s="247">
        <f>0</f>
        <v>0</v>
      </c>
      <c r="W49" s="247">
        <f>0</f>
        <v>0</v>
      </c>
      <c r="X49" s="247">
        <f>0</f>
        <v>0</v>
      </c>
      <c r="Y49" s="247">
        <f>0</f>
        <v>0</v>
      </c>
      <c r="Z49" s="247">
        <f>0</f>
        <v>0</v>
      </c>
      <c r="AA49" s="247">
        <f>0</f>
        <v>0</v>
      </c>
      <c r="AB49" s="247">
        <f>0</f>
        <v>0</v>
      </c>
      <c r="AC49" s="247">
        <f>0</f>
        <v>0</v>
      </c>
      <c r="AD49" s="247">
        <f>0</f>
        <v>0</v>
      </c>
      <c r="AE49" s="247">
        <f>0</f>
        <v>0</v>
      </c>
      <c r="AF49" s="247">
        <f>0</f>
        <v>0</v>
      </c>
      <c r="AG49" s="247">
        <f>0</f>
        <v>0</v>
      </c>
    </row>
    <row r="50" spans="1:33" ht="14.25">
      <c r="A50" s="280"/>
      <c r="B50" s="246" t="s">
        <v>277</v>
      </c>
      <c r="C50" s="247">
        <f>3069962</f>
        <v>3069962</v>
      </c>
      <c r="D50" s="247">
        <f>1196042</f>
        <v>1196042</v>
      </c>
      <c r="E50" s="247">
        <f>0</f>
        <v>0</v>
      </c>
      <c r="F50" s="247">
        <f>0</f>
        <v>0</v>
      </c>
      <c r="G50" s="247">
        <f>0</f>
        <v>0</v>
      </c>
      <c r="H50" s="247">
        <f>0</f>
        <v>0</v>
      </c>
      <c r="I50" s="247">
        <f>0</f>
        <v>0</v>
      </c>
      <c r="J50" s="247">
        <f>0</f>
        <v>0</v>
      </c>
      <c r="K50" s="247">
        <f>0</f>
        <v>0</v>
      </c>
      <c r="L50" s="247">
        <f>0</f>
        <v>0</v>
      </c>
      <c r="M50" s="247">
        <f>0</f>
        <v>0</v>
      </c>
      <c r="N50" s="247">
        <f>0</f>
        <v>0</v>
      </c>
      <c r="O50" s="247">
        <f>0</f>
        <v>0</v>
      </c>
      <c r="P50" s="247">
        <f>0</f>
        <v>0</v>
      </c>
      <c r="Q50" s="247">
        <f>0</f>
        <v>0</v>
      </c>
      <c r="R50" s="247">
        <f>0</f>
        <v>0</v>
      </c>
      <c r="S50" s="247">
        <f>0</f>
        <v>0</v>
      </c>
      <c r="T50" s="247">
        <f>0</f>
        <v>0</v>
      </c>
      <c r="U50" s="247">
        <f>0</f>
        <v>0</v>
      </c>
      <c r="V50" s="247">
        <f>0</f>
        <v>0</v>
      </c>
      <c r="W50" s="247">
        <f>0</f>
        <v>0</v>
      </c>
      <c r="X50" s="247">
        <f>0</f>
        <v>0</v>
      </c>
      <c r="Y50" s="247">
        <f>0</f>
        <v>0</v>
      </c>
      <c r="Z50" s="247">
        <f>0</f>
        <v>0</v>
      </c>
      <c r="AA50" s="247">
        <f>0</f>
        <v>0</v>
      </c>
      <c r="AB50" s="247">
        <f>0</f>
        <v>0</v>
      </c>
      <c r="AC50" s="247">
        <f>0</f>
        <v>0</v>
      </c>
      <c r="AD50" s="247">
        <f>0</f>
        <v>0</v>
      </c>
      <c r="AE50" s="247">
        <f>0</f>
        <v>0</v>
      </c>
      <c r="AF50" s="247">
        <f>0</f>
        <v>0</v>
      </c>
      <c r="AG50" s="247">
        <f>0</f>
        <v>0</v>
      </c>
    </row>
    <row r="51" spans="1:33" ht="89.25">
      <c r="A51" s="282"/>
      <c r="B51" s="259" t="s">
        <v>278</v>
      </c>
      <c r="C51" s="254">
        <f>0</f>
        <v>0</v>
      </c>
      <c r="D51" s="254">
        <f>0</f>
        <v>0</v>
      </c>
      <c r="E51" s="254">
        <f>0</f>
        <v>0</v>
      </c>
      <c r="F51" s="254">
        <f>0</f>
        <v>0</v>
      </c>
      <c r="G51" s="254">
        <f>0</f>
        <v>0</v>
      </c>
      <c r="H51" s="254">
        <f>0</f>
        <v>0</v>
      </c>
      <c r="I51" s="254">
        <f>0</f>
        <v>0</v>
      </c>
      <c r="J51" s="254">
        <f>0</f>
        <v>0</v>
      </c>
      <c r="K51" s="254">
        <f>0</f>
        <v>0</v>
      </c>
      <c r="L51" s="254">
        <f>0</f>
        <v>0</v>
      </c>
      <c r="M51" s="254">
        <f>0</f>
        <v>0</v>
      </c>
      <c r="N51" s="254">
        <f>0</f>
        <v>0</v>
      </c>
      <c r="O51" s="254">
        <f>0</f>
        <v>0</v>
      </c>
      <c r="P51" s="254">
        <f>0</f>
        <v>0</v>
      </c>
      <c r="Q51" s="254">
        <f>0</f>
        <v>0</v>
      </c>
      <c r="R51" s="254">
        <f>0</f>
        <v>0</v>
      </c>
      <c r="S51" s="254">
        <f>0</f>
        <v>0</v>
      </c>
      <c r="T51" s="254">
        <f>0</f>
        <v>0</v>
      </c>
      <c r="U51" s="254">
        <f>0</f>
        <v>0</v>
      </c>
      <c r="V51" s="254">
        <f>0</f>
        <v>0</v>
      </c>
      <c r="W51" s="254">
        <f>0</f>
        <v>0</v>
      </c>
      <c r="X51" s="254">
        <f>0</f>
        <v>0</v>
      </c>
      <c r="Y51" s="254">
        <f>0</f>
        <v>0</v>
      </c>
      <c r="Z51" s="254">
        <f>0</f>
        <v>0</v>
      </c>
      <c r="AA51" s="254">
        <f>0</f>
        <v>0</v>
      </c>
      <c r="AB51" s="254">
        <f>0</f>
        <v>0</v>
      </c>
      <c r="AC51" s="254">
        <f>0</f>
        <v>0</v>
      </c>
      <c r="AD51" s="254">
        <f>0</f>
        <v>0</v>
      </c>
      <c r="AE51" s="254">
        <f>0</f>
        <v>0</v>
      </c>
      <c r="AF51" s="254">
        <f>0</f>
        <v>0</v>
      </c>
      <c r="AG51" s="254">
        <f>0</f>
        <v>0</v>
      </c>
    </row>
    <row r="52" spans="1:33" ht="25.5">
      <c r="A52" s="283"/>
      <c r="B52" s="258" t="s">
        <v>68</v>
      </c>
      <c r="C52" s="247">
        <f>0</f>
        <v>0</v>
      </c>
      <c r="D52" s="247">
        <f>0</f>
        <v>0</v>
      </c>
      <c r="E52" s="247">
        <f>0</f>
        <v>0</v>
      </c>
      <c r="F52" s="247">
        <f>0</f>
        <v>0</v>
      </c>
      <c r="G52" s="247">
        <f>0</f>
        <v>0</v>
      </c>
      <c r="H52" s="247">
        <f>0</f>
        <v>0</v>
      </c>
      <c r="I52" s="247">
        <f>0</f>
        <v>0</v>
      </c>
      <c r="J52" s="247">
        <f>0</f>
        <v>0</v>
      </c>
      <c r="K52" s="247">
        <f>0</f>
        <v>0</v>
      </c>
      <c r="L52" s="247">
        <f>0</f>
        <v>0</v>
      </c>
      <c r="M52" s="247">
        <f>0</f>
        <v>0</v>
      </c>
      <c r="N52" s="247">
        <f>0</f>
        <v>0</v>
      </c>
      <c r="O52" s="247">
        <f>0</f>
        <v>0</v>
      </c>
      <c r="P52" s="247">
        <f>0</f>
        <v>0</v>
      </c>
      <c r="Q52" s="247">
        <f>0</f>
        <v>0</v>
      </c>
      <c r="R52" s="247">
        <f>0</f>
        <v>0</v>
      </c>
      <c r="S52" s="247">
        <f>0</f>
        <v>0</v>
      </c>
      <c r="T52" s="247">
        <f>0</f>
        <v>0</v>
      </c>
      <c r="U52" s="247">
        <f>0</f>
        <v>0</v>
      </c>
      <c r="V52" s="247">
        <f>0</f>
        <v>0</v>
      </c>
      <c r="W52" s="247">
        <f>0</f>
        <v>0</v>
      </c>
      <c r="X52" s="247">
        <f>0</f>
        <v>0</v>
      </c>
      <c r="Y52" s="247">
        <f>0</f>
        <v>0</v>
      </c>
      <c r="Z52" s="247">
        <f>0</f>
        <v>0</v>
      </c>
      <c r="AA52" s="247">
        <f>0</f>
        <v>0</v>
      </c>
      <c r="AB52" s="247">
        <f>0</f>
        <v>0</v>
      </c>
      <c r="AC52" s="247">
        <f>0</f>
        <v>0</v>
      </c>
      <c r="AD52" s="247">
        <f>0</f>
        <v>0</v>
      </c>
      <c r="AE52" s="247">
        <f>0</f>
        <v>0</v>
      </c>
      <c r="AF52" s="247">
        <f>0</f>
        <v>0</v>
      </c>
      <c r="AG52" s="247">
        <f>0</f>
        <v>0</v>
      </c>
    </row>
    <row r="53" spans="1:33" ht="89.25">
      <c r="A53" s="285"/>
      <c r="B53" s="258" t="s">
        <v>125</v>
      </c>
      <c r="C53" s="247">
        <f>0</f>
        <v>0</v>
      </c>
      <c r="D53" s="247">
        <f>0</f>
        <v>0</v>
      </c>
      <c r="E53" s="247">
        <f>0</f>
        <v>0</v>
      </c>
      <c r="F53" s="247">
        <f>0</f>
        <v>0</v>
      </c>
      <c r="G53" s="247">
        <f>0</f>
        <v>0</v>
      </c>
      <c r="H53" s="247">
        <f>0</f>
        <v>0</v>
      </c>
      <c r="I53" s="247">
        <f>0</f>
        <v>0</v>
      </c>
      <c r="J53" s="247">
        <f>0</f>
        <v>0</v>
      </c>
      <c r="K53" s="247">
        <f>0</f>
        <v>0</v>
      </c>
      <c r="L53" s="247">
        <f>0</f>
        <v>0</v>
      </c>
      <c r="M53" s="247">
        <f>0</f>
        <v>0</v>
      </c>
      <c r="N53" s="247">
        <f>0</f>
        <v>0</v>
      </c>
      <c r="O53" s="247">
        <f>0</f>
        <v>0</v>
      </c>
      <c r="P53" s="247">
        <f>0</f>
        <v>0</v>
      </c>
      <c r="Q53" s="247">
        <f>0</f>
        <v>0</v>
      </c>
      <c r="R53" s="247">
        <f>0</f>
        <v>0</v>
      </c>
      <c r="S53" s="247">
        <f>0</f>
        <v>0</v>
      </c>
      <c r="T53" s="247">
        <f>0</f>
        <v>0</v>
      </c>
      <c r="U53" s="247">
        <f>0</f>
        <v>0</v>
      </c>
      <c r="V53" s="247">
        <f>0</f>
        <v>0</v>
      </c>
      <c r="W53" s="247">
        <f>0</f>
        <v>0</v>
      </c>
      <c r="X53" s="247">
        <f>0</f>
        <v>0</v>
      </c>
      <c r="Y53" s="247">
        <f>0</f>
        <v>0</v>
      </c>
      <c r="Z53" s="247">
        <f>0</f>
        <v>0</v>
      </c>
      <c r="AA53" s="247">
        <f>0</f>
        <v>0</v>
      </c>
      <c r="AB53" s="247">
        <f>0</f>
        <v>0</v>
      </c>
      <c r="AC53" s="247">
        <f>0</f>
        <v>0</v>
      </c>
      <c r="AD53" s="247">
        <f>0</f>
        <v>0</v>
      </c>
      <c r="AE53" s="247">
        <f>0</f>
        <v>0</v>
      </c>
      <c r="AF53" s="247">
        <f>0</f>
        <v>0</v>
      </c>
      <c r="AG53" s="247">
        <f>0</f>
        <v>0</v>
      </c>
    </row>
    <row r="54" spans="1:33" ht="51">
      <c r="A54" s="285"/>
      <c r="B54" s="258" t="s">
        <v>126</v>
      </c>
      <c r="C54" s="247">
        <f>614497</f>
        <v>614497</v>
      </c>
      <c r="D54" s="247">
        <f>1873920</f>
        <v>1873920</v>
      </c>
      <c r="E54" s="247">
        <f>1196042</f>
        <v>1196042</v>
      </c>
      <c r="F54" s="247">
        <f>0</f>
        <v>0</v>
      </c>
      <c r="G54" s="247">
        <f>0</f>
        <v>0</v>
      </c>
      <c r="H54" s="247">
        <f>0</f>
        <v>0</v>
      </c>
      <c r="I54" s="247">
        <f>0</f>
        <v>0</v>
      </c>
      <c r="J54" s="247">
        <f>0</f>
        <v>0</v>
      </c>
      <c r="K54" s="247">
        <f>0</f>
        <v>0</v>
      </c>
      <c r="L54" s="247">
        <f>0</f>
        <v>0</v>
      </c>
      <c r="M54" s="247">
        <f>0</f>
        <v>0</v>
      </c>
      <c r="N54" s="247">
        <f>0</f>
        <v>0</v>
      </c>
      <c r="O54" s="247">
        <f>0</f>
        <v>0</v>
      </c>
      <c r="P54" s="247">
        <f>0</f>
        <v>0</v>
      </c>
      <c r="Q54" s="247">
        <f>0</f>
        <v>0</v>
      </c>
      <c r="R54" s="247">
        <f>0</f>
        <v>0</v>
      </c>
      <c r="S54" s="247">
        <f>0</f>
        <v>0</v>
      </c>
      <c r="T54" s="247">
        <f>0</f>
        <v>0</v>
      </c>
      <c r="U54" s="247">
        <f>0</f>
        <v>0</v>
      </c>
      <c r="V54" s="247">
        <f>0</f>
        <v>0</v>
      </c>
      <c r="W54" s="247">
        <f>0</f>
        <v>0</v>
      </c>
      <c r="X54" s="247">
        <f>0</f>
        <v>0</v>
      </c>
      <c r="Y54" s="247">
        <f>0</f>
        <v>0</v>
      </c>
      <c r="Z54" s="247">
        <f>0</f>
        <v>0</v>
      </c>
      <c r="AA54" s="247">
        <f>0</f>
        <v>0</v>
      </c>
      <c r="AB54" s="247">
        <f>0</f>
        <v>0</v>
      </c>
      <c r="AC54" s="247">
        <f>0</f>
        <v>0</v>
      </c>
      <c r="AD54" s="247">
        <f>0</f>
        <v>0</v>
      </c>
      <c r="AE54" s="247">
        <f>0</f>
        <v>0</v>
      </c>
      <c r="AF54" s="247">
        <f>0</f>
        <v>0</v>
      </c>
      <c r="AG54" s="247">
        <f>0</f>
        <v>0</v>
      </c>
    </row>
    <row r="55" spans="1:33" ht="25.5">
      <c r="A55" s="286"/>
      <c r="B55" s="262" t="s">
        <v>279</v>
      </c>
      <c r="C55" s="247">
        <f>0</f>
        <v>0</v>
      </c>
      <c r="D55" s="247">
        <f>0</f>
        <v>0</v>
      </c>
      <c r="E55" s="247">
        <f>0</f>
        <v>0</v>
      </c>
      <c r="F55" s="247">
        <f>0</f>
        <v>0</v>
      </c>
      <c r="G55" s="247">
        <f>0</f>
        <v>0</v>
      </c>
      <c r="H55" s="247">
        <f>0</f>
        <v>0</v>
      </c>
      <c r="I55" s="247">
        <f>0</f>
        <v>0</v>
      </c>
      <c r="J55" s="247">
        <f>0</f>
        <v>0</v>
      </c>
      <c r="K55" s="247">
        <f>0</f>
        <v>0</v>
      </c>
      <c r="L55" s="247">
        <f>0</f>
        <v>0</v>
      </c>
      <c r="M55" s="247">
        <f>0</f>
        <v>0</v>
      </c>
      <c r="N55" s="247">
        <f>0</f>
        <v>0</v>
      </c>
      <c r="O55" s="247">
        <f>0</f>
        <v>0</v>
      </c>
      <c r="P55" s="247">
        <f>0</f>
        <v>0</v>
      </c>
      <c r="Q55" s="247">
        <f>0</f>
        <v>0</v>
      </c>
      <c r="R55" s="247">
        <f>0</f>
        <v>0</v>
      </c>
      <c r="S55" s="247">
        <f>0</f>
        <v>0</v>
      </c>
      <c r="T55" s="247">
        <f>0</f>
        <v>0</v>
      </c>
      <c r="U55" s="247">
        <f>0</f>
        <v>0</v>
      </c>
      <c r="V55" s="247">
        <f>0</f>
        <v>0</v>
      </c>
      <c r="W55" s="247">
        <f>0</f>
        <v>0</v>
      </c>
      <c r="X55" s="247">
        <f>0</f>
        <v>0</v>
      </c>
      <c r="Y55" s="247">
        <f>0</f>
        <v>0</v>
      </c>
      <c r="Z55" s="247">
        <f>0</f>
        <v>0</v>
      </c>
      <c r="AA55" s="247">
        <f>0</f>
        <v>0</v>
      </c>
      <c r="AB55" s="247">
        <f>0</f>
        <v>0</v>
      </c>
      <c r="AC55" s="247">
        <f>0</f>
        <v>0</v>
      </c>
      <c r="AD55" s="247">
        <f>0</f>
        <v>0</v>
      </c>
      <c r="AE55" s="247">
        <f>0</f>
        <v>0</v>
      </c>
      <c r="AF55" s="247">
        <f>0</f>
        <v>0</v>
      </c>
      <c r="AG55" s="247">
        <f>0</f>
        <v>0</v>
      </c>
    </row>
    <row r="56" spans="1:33" ht="14.25">
      <c r="A56" s="287"/>
      <c r="B56" s="263" t="s">
        <v>280</v>
      </c>
      <c r="C56" s="254">
        <f>0</f>
        <v>0</v>
      </c>
      <c r="D56" s="254">
        <f>0</f>
        <v>0</v>
      </c>
      <c r="E56" s="254">
        <f>0</f>
        <v>0</v>
      </c>
      <c r="F56" s="254">
        <f>0</f>
        <v>0</v>
      </c>
      <c r="G56" s="254">
        <f>0</f>
        <v>0</v>
      </c>
      <c r="H56" s="254">
        <f>0</f>
        <v>0</v>
      </c>
      <c r="I56" s="254">
        <f>0</f>
        <v>0</v>
      </c>
      <c r="J56" s="254">
        <f>0</f>
        <v>0</v>
      </c>
      <c r="K56" s="254">
        <f>0</f>
        <v>0</v>
      </c>
      <c r="L56" s="254">
        <f>0</f>
        <v>0</v>
      </c>
      <c r="M56" s="254">
        <f>0</f>
        <v>0</v>
      </c>
      <c r="N56" s="254">
        <f>0</f>
        <v>0</v>
      </c>
      <c r="O56" s="254">
        <f>0</f>
        <v>0</v>
      </c>
      <c r="P56" s="254">
        <f>0</f>
        <v>0</v>
      </c>
      <c r="Q56" s="254">
        <f>0</f>
        <v>0</v>
      </c>
      <c r="R56" s="254">
        <f>0</f>
        <v>0</v>
      </c>
      <c r="S56" s="254">
        <f>0</f>
        <v>0</v>
      </c>
      <c r="T56" s="254">
        <f>0</f>
        <v>0</v>
      </c>
      <c r="U56" s="254">
        <f>0</f>
        <v>0</v>
      </c>
      <c r="V56" s="254">
        <f>0</f>
        <v>0</v>
      </c>
      <c r="W56" s="254">
        <f>0</f>
        <v>0</v>
      </c>
      <c r="X56" s="254">
        <f>0</f>
        <v>0</v>
      </c>
      <c r="Y56" s="254">
        <f>0</f>
        <v>0</v>
      </c>
      <c r="Z56" s="254">
        <f>0</f>
        <v>0</v>
      </c>
      <c r="AA56" s="254">
        <f>0</f>
        <v>0</v>
      </c>
      <c r="AB56" s="254">
        <f>0</f>
        <v>0</v>
      </c>
      <c r="AC56" s="254">
        <f>0</f>
        <v>0</v>
      </c>
      <c r="AD56" s="254">
        <f>0</f>
        <v>0</v>
      </c>
      <c r="AE56" s="254">
        <f>0</f>
        <v>0</v>
      </c>
      <c r="AF56" s="254">
        <f>0</f>
        <v>0</v>
      </c>
      <c r="AG56" s="254">
        <f>0</f>
        <v>0</v>
      </c>
    </row>
    <row r="57" spans="1:33" ht="76.5">
      <c r="A57" s="288"/>
      <c r="B57" s="264" t="s">
        <v>281</v>
      </c>
      <c r="C57" s="310"/>
      <c r="D57" s="311"/>
      <c r="E57" s="311"/>
      <c r="F57" s="311"/>
      <c r="G57" s="311"/>
      <c r="H57" s="311"/>
      <c r="I57" s="311"/>
      <c r="J57" s="311"/>
      <c r="K57" s="311"/>
      <c r="L57" s="311"/>
      <c r="M57" s="311"/>
      <c r="N57" s="311"/>
      <c r="O57" s="311"/>
      <c r="P57" s="311"/>
      <c r="Q57" s="311"/>
      <c r="R57" s="311"/>
      <c r="S57" s="311"/>
      <c r="T57" s="311"/>
      <c r="U57" s="311"/>
      <c r="V57" s="311"/>
      <c r="W57" s="311"/>
      <c r="X57" s="311"/>
      <c r="Y57" s="311"/>
      <c r="Z57" s="311"/>
      <c r="AA57" s="311"/>
      <c r="AB57" s="311"/>
      <c r="AC57" s="311"/>
      <c r="AD57" s="311"/>
      <c r="AE57" s="311"/>
      <c r="AF57" s="311"/>
      <c r="AG57" s="312"/>
    </row>
    <row r="58" spans="1:33" ht="76.5">
      <c r="A58" s="289"/>
      <c r="B58" s="256" t="s">
        <v>282</v>
      </c>
      <c r="C58" s="265">
        <f>0</f>
        <v>0</v>
      </c>
      <c r="D58" s="265">
        <f>0</f>
        <v>0</v>
      </c>
      <c r="E58" s="265">
        <f>0</f>
        <v>0</v>
      </c>
      <c r="F58" s="265">
        <f>0</f>
        <v>0</v>
      </c>
      <c r="G58" s="265">
        <f>0</f>
        <v>0</v>
      </c>
      <c r="H58" s="265">
        <f>0</f>
        <v>0</v>
      </c>
      <c r="I58" s="265">
        <f>0</f>
        <v>0</v>
      </c>
      <c r="J58" s="265">
        <f>0</f>
        <v>0</v>
      </c>
      <c r="K58" s="265">
        <f>0</f>
        <v>0</v>
      </c>
      <c r="L58" s="265">
        <f>0</f>
        <v>0</v>
      </c>
      <c r="M58" s="265">
        <f>0</f>
        <v>0</v>
      </c>
      <c r="N58" s="265">
        <f>0</f>
        <v>0</v>
      </c>
      <c r="O58" s="265">
        <f>0</f>
        <v>0</v>
      </c>
      <c r="P58" s="265">
        <f>0</f>
        <v>0</v>
      </c>
      <c r="Q58" s="265">
        <f>0</f>
        <v>0</v>
      </c>
      <c r="R58" s="265">
        <f>0</f>
        <v>0</v>
      </c>
      <c r="S58" s="265">
        <f>0</f>
        <v>0</v>
      </c>
      <c r="T58" s="265">
        <f>0</f>
        <v>0</v>
      </c>
      <c r="U58" s="265">
        <f>0</f>
        <v>0</v>
      </c>
      <c r="V58" s="265">
        <f>0</f>
        <v>0</v>
      </c>
      <c r="W58" s="265">
        <f>0</f>
        <v>0</v>
      </c>
      <c r="X58" s="265">
        <f>0</f>
        <v>0</v>
      </c>
      <c r="Y58" s="265">
        <f>0</f>
        <v>0</v>
      </c>
      <c r="Z58" s="265">
        <f>0</f>
        <v>0</v>
      </c>
      <c r="AA58" s="265">
        <f>0</f>
        <v>0</v>
      </c>
      <c r="AB58" s="265">
        <f>0</f>
        <v>0</v>
      </c>
      <c r="AC58" s="265">
        <f>0</f>
        <v>0</v>
      </c>
      <c r="AD58" s="265">
        <f>0</f>
        <v>0</v>
      </c>
      <c r="AE58" s="265">
        <f>0</f>
        <v>0</v>
      </c>
      <c r="AF58" s="265">
        <f>0</f>
        <v>0</v>
      </c>
      <c r="AG58" s="265">
        <f>0</f>
        <v>0</v>
      </c>
    </row>
    <row r="59" spans="1:33" ht="63.75">
      <c r="A59" s="289"/>
      <c r="B59" s="256" t="s">
        <v>283</v>
      </c>
      <c r="C59" s="249">
        <f>0</f>
        <v>0</v>
      </c>
      <c r="D59" s="249">
        <f>0</f>
        <v>0</v>
      </c>
      <c r="E59" s="249">
        <f>0</f>
        <v>0</v>
      </c>
      <c r="F59" s="249">
        <f>0</f>
        <v>0</v>
      </c>
      <c r="G59" s="249">
        <f>0</f>
        <v>0</v>
      </c>
      <c r="H59" s="249">
        <f>0</f>
        <v>0</v>
      </c>
      <c r="I59" s="249">
        <f>0</f>
        <v>0</v>
      </c>
      <c r="J59" s="249">
        <f>0</f>
        <v>0</v>
      </c>
      <c r="K59" s="249">
        <f>0</f>
        <v>0</v>
      </c>
      <c r="L59" s="249">
        <f>0</f>
        <v>0</v>
      </c>
      <c r="M59" s="249">
        <f>0</f>
        <v>0</v>
      </c>
      <c r="N59" s="249">
        <f>0</f>
        <v>0</v>
      </c>
      <c r="O59" s="249">
        <f>0</f>
        <v>0</v>
      </c>
      <c r="P59" s="249">
        <f>0</f>
        <v>0</v>
      </c>
      <c r="Q59" s="249">
        <f>0</f>
        <v>0</v>
      </c>
      <c r="R59" s="249">
        <f>0</f>
        <v>0</v>
      </c>
      <c r="S59" s="249">
        <f>0</f>
        <v>0</v>
      </c>
      <c r="T59" s="249">
        <f>0</f>
        <v>0</v>
      </c>
      <c r="U59" s="249">
        <f>0</f>
        <v>0</v>
      </c>
      <c r="V59" s="249">
        <f>0</f>
        <v>0</v>
      </c>
      <c r="W59" s="249">
        <f>0</f>
        <v>0</v>
      </c>
      <c r="X59" s="249">
        <f>0</f>
        <v>0</v>
      </c>
      <c r="Y59" s="249">
        <f>0</f>
        <v>0</v>
      </c>
      <c r="Z59" s="249">
        <f>0</f>
        <v>0</v>
      </c>
      <c r="AA59" s="249">
        <f>0</f>
        <v>0</v>
      </c>
      <c r="AB59" s="249">
        <f>0</f>
        <v>0</v>
      </c>
      <c r="AC59" s="249">
        <f>0</f>
        <v>0</v>
      </c>
      <c r="AD59" s="249">
        <f>0</f>
        <v>0</v>
      </c>
      <c r="AE59" s="249">
        <f>0</f>
        <v>0</v>
      </c>
      <c r="AF59" s="249">
        <f>0</f>
        <v>0</v>
      </c>
      <c r="AG59" s="249">
        <f>0</f>
        <v>0</v>
      </c>
    </row>
    <row r="60" spans="1:33" ht="89.25">
      <c r="A60" s="289"/>
      <c r="B60" s="266" t="s">
        <v>284</v>
      </c>
      <c r="C60" s="249">
        <f>0</f>
        <v>0</v>
      </c>
      <c r="D60" s="249">
        <f>0</f>
        <v>0</v>
      </c>
      <c r="E60" s="249">
        <f>0</f>
        <v>0</v>
      </c>
      <c r="F60" s="249">
        <f>0</f>
        <v>0</v>
      </c>
      <c r="G60" s="249">
        <f>0</f>
        <v>0</v>
      </c>
      <c r="H60" s="249">
        <f>0</f>
        <v>0</v>
      </c>
      <c r="I60" s="249">
        <f>0</f>
        <v>0</v>
      </c>
      <c r="J60" s="249">
        <f>0</f>
        <v>0</v>
      </c>
      <c r="K60" s="249">
        <f>0</f>
        <v>0</v>
      </c>
      <c r="L60" s="249">
        <f>0</f>
        <v>0</v>
      </c>
      <c r="M60" s="249">
        <f>0</f>
        <v>0</v>
      </c>
      <c r="N60" s="249">
        <f>0</f>
        <v>0</v>
      </c>
      <c r="O60" s="249">
        <f>0</f>
        <v>0</v>
      </c>
      <c r="P60" s="249">
        <f>0</f>
        <v>0</v>
      </c>
      <c r="Q60" s="249">
        <f>0</f>
        <v>0</v>
      </c>
      <c r="R60" s="249">
        <f>0</f>
        <v>0</v>
      </c>
      <c r="S60" s="249">
        <f>0</f>
        <v>0</v>
      </c>
      <c r="T60" s="249">
        <f>0</f>
        <v>0</v>
      </c>
      <c r="U60" s="249">
        <f>0</f>
        <v>0</v>
      </c>
      <c r="V60" s="249">
        <f>0</f>
        <v>0</v>
      </c>
      <c r="W60" s="249">
        <f>0</f>
        <v>0</v>
      </c>
      <c r="X60" s="249">
        <f>0</f>
        <v>0</v>
      </c>
      <c r="Y60" s="249">
        <f>0</f>
        <v>0</v>
      </c>
      <c r="Z60" s="249">
        <f>0</f>
        <v>0</v>
      </c>
      <c r="AA60" s="249">
        <f>0</f>
        <v>0</v>
      </c>
      <c r="AB60" s="249">
        <f>0</f>
        <v>0</v>
      </c>
      <c r="AC60" s="249">
        <f>0</f>
        <v>0</v>
      </c>
      <c r="AD60" s="249">
        <f>0</f>
        <v>0</v>
      </c>
      <c r="AE60" s="249">
        <f>0</f>
        <v>0</v>
      </c>
      <c r="AF60" s="249">
        <f>0</f>
        <v>0</v>
      </c>
      <c r="AG60" s="249">
        <f>0</f>
        <v>0</v>
      </c>
    </row>
    <row r="61" spans="1:33" ht="229.5">
      <c r="A61" s="289"/>
      <c r="B61" s="266" t="s">
        <v>285</v>
      </c>
      <c r="C61" s="249">
        <f>0</f>
        <v>0</v>
      </c>
      <c r="D61" s="249">
        <f>0</f>
        <v>0</v>
      </c>
      <c r="E61" s="249">
        <f>0</f>
        <v>0</v>
      </c>
      <c r="F61" s="249">
        <f>0</f>
        <v>0</v>
      </c>
      <c r="G61" s="249">
        <f>0</f>
        <v>0</v>
      </c>
      <c r="H61" s="249">
        <f>0</f>
        <v>0</v>
      </c>
      <c r="I61" s="249">
        <f>0</f>
        <v>0</v>
      </c>
      <c r="J61" s="249">
        <f>0</f>
        <v>0</v>
      </c>
      <c r="K61" s="249">
        <f>0</f>
        <v>0</v>
      </c>
      <c r="L61" s="249">
        <f>0</f>
        <v>0</v>
      </c>
      <c r="M61" s="249">
        <f>0</f>
        <v>0</v>
      </c>
      <c r="N61" s="249">
        <f>0</f>
        <v>0</v>
      </c>
      <c r="O61" s="249">
        <f>0</f>
        <v>0</v>
      </c>
      <c r="P61" s="249">
        <f>0</f>
        <v>0</v>
      </c>
      <c r="Q61" s="249">
        <f>0</f>
        <v>0</v>
      </c>
      <c r="R61" s="249">
        <f>0</f>
        <v>0</v>
      </c>
      <c r="S61" s="249">
        <f>0</f>
        <v>0</v>
      </c>
      <c r="T61" s="249">
        <f>0</f>
        <v>0</v>
      </c>
      <c r="U61" s="249">
        <f>0</f>
        <v>0</v>
      </c>
      <c r="V61" s="249">
        <f>0</f>
        <v>0</v>
      </c>
      <c r="W61" s="249">
        <f>0</f>
        <v>0</v>
      </c>
      <c r="X61" s="249">
        <f>0</f>
        <v>0</v>
      </c>
      <c r="Y61" s="249">
        <f>0</f>
        <v>0</v>
      </c>
      <c r="Z61" s="249">
        <f>0</f>
        <v>0</v>
      </c>
      <c r="AA61" s="249">
        <f>0</f>
        <v>0</v>
      </c>
      <c r="AB61" s="249">
        <f>0</f>
        <v>0</v>
      </c>
      <c r="AC61" s="249">
        <f>0</f>
        <v>0</v>
      </c>
      <c r="AD61" s="249">
        <f>0</f>
        <v>0</v>
      </c>
      <c r="AE61" s="249">
        <f>0</f>
        <v>0</v>
      </c>
      <c r="AF61" s="249">
        <f>0</f>
        <v>0</v>
      </c>
      <c r="AG61" s="249">
        <f>0</f>
        <v>0</v>
      </c>
    </row>
    <row r="62" spans="1:33" ht="331.5">
      <c r="A62" s="287"/>
      <c r="B62" s="263" t="s">
        <v>286</v>
      </c>
      <c r="C62" s="254">
        <f>0</f>
        <v>0</v>
      </c>
      <c r="D62" s="254">
        <f>0</f>
        <v>0</v>
      </c>
      <c r="E62" s="254">
        <f>0</f>
        <v>0</v>
      </c>
      <c r="F62" s="254">
        <f>0</f>
        <v>0</v>
      </c>
      <c r="G62" s="254">
        <f>0</f>
        <v>0</v>
      </c>
      <c r="H62" s="254">
        <f>0</f>
        <v>0</v>
      </c>
      <c r="I62" s="254">
        <f>0</f>
        <v>0</v>
      </c>
      <c r="J62" s="254">
        <f>0</f>
        <v>0</v>
      </c>
      <c r="K62" s="254">
        <f>0</f>
        <v>0</v>
      </c>
      <c r="L62" s="254">
        <f>0</f>
        <v>0</v>
      </c>
      <c r="M62" s="254">
        <f>0</f>
        <v>0</v>
      </c>
      <c r="N62" s="254">
        <f>0</f>
        <v>0</v>
      </c>
      <c r="O62" s="254">
        <f>0</f>
        <v>0</v>
      </c>
      <c r="P62" s="254">
        <f>0</f>
        <v>0</v>
      </c>
      <c r="Q62" s="254">
        <f>0</f>
        <v>0</v>
      </c>
      <c r="R62" s="254">
        <f>0</f>
        <v>0</v>
      </c>
      <c r="S62" s="254">
        <f>0</f>
        <v>0</v>
      </c>
      <c r="T62" s="254">
        <f>0</f>
        <v>0</v>
      </c>
      <c r="U62" s="254">
        <f>0</f>
        <v>0</v>
      </c>
      <c r="V62" s="254">
        <f>0</f>
        <v>0</v>
      </c>
      <c r="W62" s="254">
        <f>0</f>
        <v>0</v>
      </c>
      <c r="X62" s="254">
        <f>0</f>
        <v>0</v>
      </c>
      <c r="Y62" s="254">
        <f>0</f>
        <v>0</v>
      </c>
      <c r="Z62" s="254">
        <f>0</f>
        <v>0</v>
      </c>
      <c r="AA62" s="254">
        <f>0</f>
        <v>0</v>
      </c>
      <c r="AB62" s="254">
        <f>0</f>
        <v>0</v>
      </c>
      <c r="AC62" s="254">
        <f>0</f>
        <v>0</v>
      </c>
      <c r="AD62" s="254">
        <f>0</f>
        <v>0</v>
      </c>
      <c r="AE62" s="254">
        <f>0</f>
        <v>0</v>
      </c>
      <c r="AF62" s="254">
        <f>0</f>
        <v>0</v>
      </c>
      <c r="AG62" s="254">
        <f>0</f>
        <v>0</v>
      </c>
    </row>
    <row r="63" spans="1:33" ht="89.25">
      <c r="A63" s="290"/>
      <c r="B63" s="267" t="s">
        <v>69</v>
      </c>
      <c r="C63" s="268">
        <f>0.0904</f>
        <v>0.0904</v>
      </c>
      <c r="D63" s="268">
        <f>0.034</f>
        <v>0.034</v>
      </c>
      <c r="E63" s="268">
        <f>0</f>
        <v>0</v>
      </c>
      <c r="F63" s="268">
        <f>0</f>
        <v>0</v>
      </c>
      <c r="G63" s="268">
        <f>0</f>
        <v>0</v>
      </c>
      <c r="H63" s="268">
        <f>0</f>
        <v>0</v>
      </c>
      <c r="I63" s="268">
        <f>0</f>
        <v>0</v>
      </c>
      <c r="J63" s="268">
        <f>0</f>
        <v>0</v>
      </c>
      <c r="K63" s="268">
        <f>0</f>
        <v>0</v>
      </c>
      <c r="L63" s="268">
        <f>0</f>
        <v>0</v>
      </c>
      <c r="M63" s="268">
        <f>0</f>
        <v>0</v>
      </c>
      <c r="N63" s="268">
        <f>0</f>
        <v>0</v>
      </c>
      <c r="O63" s="268">
        <f>0</f>
        <v>0</v>
      </c>
      <c r="P63" s="268">
        <f>0</f>
        <v>0</v>
      </c>
      <c r="Q63" s="268">
        <f>0</f>
        <v>0</v>
      </c>
      <c r="R63" s="268">
        <f>0</f>
        <v>0</v>
      </c>
      <c r="S63" s="268">
        <f>0</f>
        <v>0</v>
      </c>
      <c r="T63" s="268">
        <f>0</f>
        <v>0</v>
      </c>
      <c r="U63" s="268">
        <f>0</f>
        <v>0</v>
      </c>
      <c r="V63" s="268">
        <f>0</f>
        <v>0</v>
      </c>
      <c r="W63" s="268">
        <f>0</f>
        <v>0</v>
      </c>
      <c r="X63" s="268">
        <f>0</f>
        <v>0</v>
      </c>
      <c r="Y63" s="268">
        <f>0</f>
        <v>0</v>
      </c>
      <c r="Z63" s="268">
        <f>0</f>
        <v>0</v>
      </c>
      <c r="AA63" s="268">
        <f>0</f>
        <v>0</v>
      </c>
      <c r="AB63" s="268">
        <f>0</f>
        <v>0</v>
      </c>
      <c r="AC63" s="268">
        <f>0</f>
        <v>0</v>
      </c>
      <c r="AD63" s="268">
        <f>0</f>
        <v>0</v>
      </c>
      <c r="AE63" s="268">
        <f>0</f>
        <v>0</v>
      </c>
      <c r="AF63" s="268">
        <f>0</f>
        <v>0</v>
      </c>
      <c r="AG63" s="268">
        <f>0</f>
        <v>0</v>
      </c>
    </row>
    <row r="64" spans="1:33" ht="51">
      <c r="A64" s="289"/>
      <c r="B64" s="269" t="s">
        <v>71</v>
      </c>
      <c r="C64" s="270">
        <f>0.0904</f>
        <v>0.0904</v>
      </c>
      <c r="D64" s="270">
        <f>0.034</f>
        <v>0.034</v>
      </c>
      <c r="E64" s="270">
        <f>0</f>
        <v>0</v>
      </c>
      <c r="F64" s="270">
        <f>0</f>
        <v>0</v>
      </c>
      <c r="G64" s="270">
        <f>0</f>
        <v>0</v>
      </c>
      <c r="H64" s="270">
        <f>0</f>
        <v>0</v>
      </c>
      <c r="I64" s="270">
        <f>0</f>
        <v>0</v>
      </c>
      <c r="J64" s="270">
        <f>0</f>
        <v>0</v>
      </c>
      <c r="K64" s="270">
        <f>0</f>
        <v>0</v>
      </c>
      <c r="L64" s="270">
        <f>0</f>
        <v>0</v>
      </c>
      <c r="M64" s="270">
        <f>0</f>
        <v>0</v>
      </c>
      <c r="N64" s="270">
        <f>0</f>
        <v>0</v>
      </c>
      <c r="O64" s="270">
        <f>0</f>
        <v>0</v>
      </c>
      <c r="P64" s="270">
        <f>0</f>
        <v>0</v>
      </c>
      <c r="Q64" s="270">
        <f>0</f>
        <v>0</v>
      </c>
      <c r="R64" s="270">
        <f>0</f>
        <v>0</v>
      </c>
      <c r="S64" s="270">
        <f>0</f>
        <v>0</v>
      </c>
      <c r="T64" s="270">
        <f>0</f>
        <v>0</v>
      </c>
      <c r="U64" s="270">
        <f>0</f>
        <v>0</v>
      </c>
      <c r="V64" s="270">
        <f>0</f>
        <v>0</v>
      </c>
      <c r="W64" s="270">
        <f>0</f>
        <v>0</v>
      </c>
      <c r="X64" s="270">
        <f>0</f>
        <v>0</v>
      </c>
      <c r="Y64" s="270">
        <f>0</f>
        <v>0</v>
      </c>
      <c r="Z64" s="270">
        <f>0</f>
        <v>0</v>
      </c>
      <c r="AA64" s="270">
        <f>0</f>
        <v>0</v>
      </c>
      <c r="AB64" s="270">
        <f>0</f>
        <v>0</v>
      </c>
      <c r="AC64" s="270">
        <f>0</f>
        <v>0</v>
      </c>
      <c r="AD64" s="270">
        <f>0</f>
        <v>0</v>
      </c>
      <c r="AE64" s="270">
        <f>0</f>
        <v>0</v>
      </c>
      <c r="AF64" s="270">
        <f>0</f>
        <v>0</v>
      </c>
      <c r="AG64" s="270">
        <f>0</f>
        <v>0</v>
      </c>
    </row>
    <row r="65" spans="1:33" ht="63.75">
      <c r="A65" s="289"/>
      <c r="B65" s="271" t="s">
        <v>72</v>
      </c>
      <c r="C65" s="270">
        <f>0.0599</f>
        <v>0.0599</v>
      </c>
      <c r="D65" s="270">
        <f>0.059</f>
        <v>0.059</v>
      </c>
      <c r="E65" s="270">
        <f>0.0375</f>
        <v>0.0375</v>
      </c>
      <c r="F65" s="270">
        <f>0</f>
        <v>0</v>
      </c>
      <c r="G65" s="270">
        <f>0</f>
        <v>0</v>
      </c>
      <c r="H65" s="270">
        <f>0</f>
        <v>0</v>
      </c>
      <c r="I65" s="270">
        <f>0</f>
        <v>0</v>
      </c>
      <c r="J65" s="270">
        <f>0</f>
        <v>0</v>
      </c>
      <c r="K65" s="270">
        <f>0</f>
        <v>0</v>
      </c>
      <c r="L65" s="270">
        <f>0</f>
        <v>0</v>
      </c>
      <c r="M65" s="270">
        <f>0</f>
        <v>0</v>
      </c>
      <c r="N65" s="270">
        <f>0</f>
        <v>0</v>
      </c>
      <c r="O65" s="270">
        <f>0</f>
        <v>0</v>
      </c>
      <c r="P65" s="270">
        <f>0</f>
        <v>0</v>
      </c>
      <c r="Q65" s="270">
        <f>0</f>
        <v>0</v>
      </c>
      <c r="R65" s="270">
        <f>0</f>
        <v>0</v>
      </c>
      <c r="S65" s="270">
        <f>0</f>
        <v>0</v>
      </c>
      <c r="T65" s="270">
        <f>0</f>
        <v>0</v>
      </c>
      <c r="U65" s="270">
        <f>0</f>
        <v>0</v>
      </c>
      <c r="V65" s="270">
        <f>0</f>
        <v>0</v>
      </c>
      <c r="W65" s="270">
        <f>0</f>
        <v>0</v>
      </c>
      <c r="X65" s="270">
        <f>0</f>
        <v>0</v>
      </c>
      <c r="Y65" s="270">
        <f>0</f>
        <v>0</v>
      </c>
      <c r="Z65" s="270">
        <f>0</f>
        <v>0</v>
      </c>
      <c r="AA65" s="270">
        <f>0</f>
        <v>0</v>
      </c>
      <c r="AB65" s="270">
        <f>0</f>
        <v>0</v>
      </c>
      <c r="AC65" s="270">
        <f>0</f>
        <v>0</v>
      </c>
      <c r="AD65" s="270">
        <f>0</f>
        <v>0</v>
      </c>
      <c r="AE65" s="270">
        <f>0</f>
        <v>0</v>
      </c>
      <c r="AF65" s="270">
        <f>0</f>
        <v>0</v>
      </c>
      <c r="AG65" s="270">
        <f>0</f>
        <v>0</v>
      </c>
    </row>
    <row r="66" spans="1:33" ht="76.5">
      <c r="A66" s="287"/>
      <c r="B66" s="272" t="s">
        <v>74</v>
      </c>
      <c r="C66" s="273">
        <f>0.0599</f>
        <v>0.0599</v>
      </c>
      <c r="D66" s="273">
        <f>0.059</f>
        <v>0.059</v>
      </c>
      <c r="E66" s="273">
        <f>0.0375</f>
        <v>0.0375</v>
      </c>
      <c r="F66" s="273">
        <f>0</f>
        <v>0</v>
      </c>
      <c r="G66" s="273">
        <f>0</f>
        <v>0</v>
      </c>
      <c r="H66" s="273">
        <f>0</f>
        <v>0</v>
      </c>
      <c r="I66" s="273">
        <f>0</f>
        <v>0</v>
      </c>
      <c r="J66" s="273">
        <f>0</f>
        <v>0</v>
      </c>
      <c r="K66" s="273">
        <f>0</f>
        <v>0</v>
      </c>
      <c r="L66" s="273">
        <f>0</f>
        <v>0</v>
      </c>
      <c r="M66" s="273">
        <f>0</f>
        <v>0</v>
      </c>
      <c r="N66" s="273">
        <f>0</f>
        <v>0</v>
      </c>
      <c r="O66" s="273">
        <f>0</f>
        <v>0</v>
      </c>
      <c r="P66" s="273">
        <f>0</f>
        <v>0</v>
      </c>
      <c r="Q66" s="273">
        <f>0</f>
        <v>0</v>
      </c>
      <c r="R66" s="273">
        <f>0</f>
        <v>0</v>
      </c>
      <c r="S66" s="273">
        <f>0</f>
        <v>0</v>
      </c>
      <c r="T66" s="273">
        <f>0</f>
        <v>0</v>
      </c>
      <c r="U66" s="273">
        <f>0</f>
        <v>0</v>
      </c>
      <c r="V66" s="273">
        <f>0</f>
        <v>0</v>
      </c>
      <c r="W66" s="273">
        <f>0</f>
        <v>0</v>
      </c>
      <c r="X66" s="273">
        <f>0</f>
        <v>0</v>
      </c>
      <c r="Y66" s="273">
        <f>0</f>
        <v>0</v>
      </c>
      <c r="Z66" s="273">
        <f>0</f>
        <v>0</v>
      </c>
      <c r="AA66" s="273">
        <f>0</f>
        <v>0</v>
      </c>
      <c r="AB66" s="273">
        <f>0</f>
        <v>0</v>
      </c>
      <c r="AC66" s="273">
        <f>0</f>
        <v>0</v>
      </c>
      <c r="AD66" s="273">
        <f>0</f>
        <v>0</v>
      </c>
      <c r="AE66" s="273">
        <f>0</f>
        <v>0</v>
      </c>
      <c r="AF66" s="273">
        <f>0</f>
        <v>0</v>
      </c>
      <c r="AG66" s="273">
        <f>0</f>
        <v>0</v>
      </c>
    </row>
    <row r="67" spans="1:33" ht="51">
      <c r="A67" s="290"/>
      <c r="B67" s="267" t="s">
        <v>130</v>
      </c>
      <c r="C67" s="268">
        <f>0.0887</f>
        <v>0.0887</v>
      </c>
      <c r="D67" s="268">
        <f>0.0877</f>
        <v>0.0877</v>
      </c>
      <c r="E67" s="268">
        <f>0.0785</f>
        <v>0.0785</v>
      </c>
      <c r="F67" s="268">
        <f>0.068</f>
        <v>0.068</v>
      </c>
      <c r="G67" s="268">
        <f>0.0511</f>
        <v>0.0511</v>
      </c>
      <c r="H67" s="268">
        <f>0</f>
        <v>0</v>
      </c>
      <c r="I67" s="268">
        <f>0</f>
        <v>0</v>
      </c>
      <c r="J67" s="268">
        <f>0</f>
        <v>0</v>
      </c>
      <c r="K67" s="268">
        <f>0</f>
        <v>0</v>
      </c>
      <c r="L67" s="268">
        <f>0</f>
        <v>0</v>
      </c>
      <c r="M67" s="268">
        <f>0</f>
        <v>0</v>
      </c>
      <c r="N67" s="268">
        <f>0</f>
        <v>0</v>
      </c>
      <c r="O67" s="268">
        <f>0</f>
        <v>0</v>
      </c>
      <c r="P67" s="268">
        <f>0</f>
        <v>0</v>
      </c>
      <c r="Q67" s="268">
        <f>0</f>
        <v>0</v>
      </c>
      <c r="R67" s="268">
        <f>0</f>
        <v>0</v>
      </c>
      <c r="S67" s="268">
        <f>0</f>
        <v>0</v>
      </c>
      <c r="T67" s="268">
        <f>0</f>
        <v>0</v>
      </c>
      <c r="U67" s="268">
        <f>0</f>
        <v>0</v>
      </c>
      <c r="V67" s="268">
        <f>0</f>
        <v>0</v>
      </c>
      <c r="W67" s="268">
        <f>0</f>
        <v>0</v>
      </c>
      <c r="X67" s="268">
        <f>0</f>
        <v>0</v>
      </c>
      <c r="Y67" s="268">
        <f>0</f>
        <v>0</v>
      </c>
      <c r="Z67" s="268">
        <f>0</f>
        <v>0</v>
      </c>
      <c r="AA67" s="268">
        <f>0</f>
        <v>0</v>
      </c>
      <c r="AB67" s="268">
        <f>0</f>
        <v>0</v>
      </c>
      <c r="AC67" s="268">
        <f>0</f>
        <v>0</v>
      </c>
      <c r="AD67" s="268">
        <f>0</f>
        <v>0</v>
      </c>
      <c r="AE67" s="268">
        <f>0</f>
        <v>0</v>
      </c>
      <c r="AF67" s="268">
        <f>0</f>
        <v>0</v>
      </c>
      <c r="AG67" s="268">
        <f>0</f>
        <v>0</v>
      </c>
    </row>
    <row r="68" spans="1:33" ht="38.25">
      <c r="A68" s="289"/>
      <c r="B68" s="269" t="s">
        <v>52</v>
      </c>
      <c r="C68" s="270">
        <f>0.1699</f>
        <v>0.1699</v>
      </c>
      <c r="D68" s="270">
        <f>0.1309</f>
        <v>0.1309</v>
      </c>
      <c r="E68" s="270">
        <f>0.0908</f>
        <v>0.0908</v>
      </c>
      <c r="F68" s="270">
        <f>0.085</f>
        <v>0.085</v>
      </c>
      <c r="G68" s="270">
        <f>0.0781</f>
        <v>0.0781</v>
      </c>
      <c r="H68" s="270">
        <f>0</f>
        <v>0</v>
      </c>
      <c r="I68" s="270">
        <f>0</f>
        <v>0</v>
      </c>
      <c r="J68" s="270">
        <f>0</f>
        <v>0</v>
      </c>
      <c r="K68" s="270">
        <f>0</f>
        <v>0</v>
      </c>
      <c r="L68" s="270">
        <f>0</f>
        <v>0</v>
      </c>
      <c r="M68" s="270">
        <f>0</f>
        <v>0</v>
      </c>
      <c r="N68" s="270">
        <f>0</f>
        <v>0</v>
      </c>
      <c r="O68" s="270">
        <f>0</f>
        <v>0</v>
      </c>
      <c r="P68" s="270">
        <f>0</f>
        <v>0</v>
      </c>
      <c r="Q68" s="270">
        <f>0</f>
        <v>0</v>
      </c>
      <c r="R68" s="270">
        <f>0</f>
        <v>0</v>
      </c>
      <c r="S68" s="270">
        <f>0</f>
        <v>0</v>
      </c>
      <c r="T68" s="270">
        <f>0</f>
        <v>0</v>
      </c>
      <c r="U68" s="270">
        <f>0</f>
        <v>0</v>
      </c>
      <c r="V68" s="270">
        <f>0</f>
        <v>0</v>
      </c>
      <c r="W68" s="270">
        <f>0</f>
        <v>0</v>
      </c>
      <c r="X68" s="270">
        <f>0</f>
        <v>0</v>
      </c>
      <c r="Y68" s="270">
        <f>0</f>
        <v>0</v>
      </c>
      <c r="Z68" s="270">
        <f>0</f>
        <v>0</v>
      </c>
      <c r="AA68" s="270">
        <f>0</f>
        <v>0</v>
      </c>
      <c r="AB68" s="270">
        <f>0</f>
        <v>0</v>
      </c>
      <c r="AC68" s="270">
        <f>0</f>
        <v>0</v>
      </c>
      <c r="AD68" s="270">
        <f>0</f>
        <v>0</v>
      </c>
      <c r="AE68" s="270">
        <f>0</f>
        <v>0</v>
      </c>
      <c r="AF68" s="270">
        <f>0</f>
        <v>0</v>
      </c>
      <c r="AG68" s="270">
        <f>0</f>
        <v>0</v>
      </c>
    </row>
    <row r="69" spans="1:33" ht="51">
      <c r="A69" s="289"/>
      <c r="B69" s="269" t="s">
        <v>287</v>
      </c>
      <c r="C69" s="270">
        <f>0.1706</f>
        <v>0.1706</v>
      </c>
      <c r="D69" s="270">
        <f>0.1316</f>
        <v>0.1316</v>
      </c>
      <c r="E69" s="270">
        <f>0.0915</f>
        <v>0.0915</v>
      </c>
      <c r="F69" s="270">
        <f>0.085</f>
        <v>0.085</v>
      </c>
      <c r="G69" s="270">
        <f>0.0781</f>
        <v>0.0781</v>
      </c>
      <c r="H69" s="270">
        <f>0</f>
        <v>0</v>
      </c>
      <c r="I69" s="270">
        <f>0</f>
        <v>0</v>
      </c>
      <c r="J69" s="270">
        <f>0</f>
        <v>0</v>
      </c>
      <c r="K69" s="270">
        <f>0</f>
        <v>0</v>
      </c>
      <c r="L69" s="270">
        <f>0</f>
        <v>0</v>
      </c>
      <c r="M69" s="270">
        <f>0</f>
        <v>0</v>
      </c>
      <c r="N69" s="270">
        <f>0</f>
        <v>0</v>
      </c>
      <c r="O69" s="270">
        <f>0</f>
        <v>0</v>
      </c>
      <c r="P69" s="270">
        <f>0</f>
        <v>0</v>
      </c>
      <c r="Q69" s="270">
        <f>0</f>
        <v>0</v>
      </c>
      <c r="R69" s="270">
        <f>0</f>
        <v>0</v>
      </c>
      <c r="S69" s="270">
        <f>0</f>
        <v>0</v>
      </c>
      <c r="T69" s="270">
        <f>0</f>
        <v>0</v>
      </c>
      <c r="U69" s="270">
        <f>0</f>
        <v>0</v>
      </c>
      <c r="V69" s="270">
        <f>0</f>
        <v>0</v>
      </c>
      <c r="W69" s="270">
        <f>0</f>
        <v>0</v>
      </c>
      <c r="X69" s="270">
        <f>0</f>
        <v>0</v>
      </c>
      <c r="Y69" s="270">
        <f>0</f>
        <v>0</v>
      </c>
      <c r="Z69" s="270">
        <f>0</f>
        <v>0</v>
      </c>
      <c r="AA69" s="270">
        <f>0</f>
        <v>0</v>
      </c>
      <c r="AB69" s="270">
        <f>0</f>
        <v>0</v>
      </c>
      <c r="AC69" s="270">
        <f>0</f>
        <v>0</v>
      </c>
      <c r="AD69" s="270">
        <f>0</f>
        <v>0</v>
      </c>
      <c r="AE69" s="270">
        <f>0</f>
        <v>0</v>
      </c>
      <c r="AF69" s="270">
        <f>0</f>
        <v>0</v>
      </c>
      <c r="AG69" s="270">
        <f>0</f>
        <v>0</v>
      </c>
    </row>
    <row r="70" spans="1:33" ht="63.75">
      <c r="A70" s="289"/>
      <c r="B70" s="269" t="s">
        <v>288</v>
      </c>
      <c r="C70" s="270">
        <f>0.0599</f>
        <v>0.0599</v>
      </c>
      <c r="D70" s="270">
        <f>0.059</f>
        <v>0.059</v>
      </c>
      <c r="E70" s="270">
        <f>0.0375</f>
        <v>0.0375</v>
      </c>
      <c r="F70" s="270">
        <f>0</f>
        <v>0</v>
      </c>
      <c r="G70" s="270">
        <f>0</f>
        <v>0</v>
      </c>
      <c r="H70" s="270">
        <f>0</f>
        <v>0</v>
      </c>
      <c r="I70" s="270">
        <f>0</f>
        <v>0</v>
      </c>
      <c r="J70" s="270">
        <f>0</f>
        <v>0</v>
      </c>
      <c r="K70" s="270">
        <f>0</f>
        <v>0</v>
      </c>
      <c r="L70" s="270">
        <f>0</f>
        <v>0</v>
      </c>
      <c r="M70" s="270">
        <f>0</f>
        <v>0</v>
      </c>
      <c r="N70" s="270">
        <f>0</f>
        <v>0</v>
      </c>
      <c r="O70" s="270">
        <f>0</f>
        <v>0</v>
      </c>
      <c r="P70" s="270">
        <f>0</f>
        <v>0</v>
      </c>
      <c r="Q70" s="270">
        <f>0</f>
        <v>0</v>
      </c>
      <c r="R70" s="270">
        <f>0</f>
        <v>0</v>
      </c>
      <c r="S70" s="270">
        <f>0</f>
        <v>0</v>
      </c>
      <c r="T70" s="270">
        <f>0</f>
        <v>0</v>
      </c>
      <c r="U70" s="270">
        <f>0</f>
        <v>0</v>
      </c>
      <c r="V70" s="270">
        <f>0</f>
        <v>0</v>
      </c>
      <c r="W70" s="270">
        <f>0</f>
        <v>0</v>
      </c>
      <c r="X70" s="270">
        <f>0</f>
        <v>0</v>
      </c>
      <c r="Y70" s="270">
        <f>0</f>
        <v>0</v>
      </c>
      <c r="Z70" s="270">
        <f>0</f>
        <v>0</v>
      </c>
      <c r="AA70" s="270">
        <f>0</f>
        <v>0</v>
      </c>
      <c r="AB70" s="270">
        <f>0</f>
        <v>0</v>
      </c>
      <c r="AC70" s="270">
        <f>0</f>
        <v>0</v>
      </c>
      <c r="AD70" s="270">
        <f>0</f>
        <v>0</v>
      </c>
      <c r="AE70" s="270">
        <f>0</f>
        <v>0</v>
      </c>
      <c r="AF70" s="270">
        <f>0</f>
        <v>0</v>
      </c>
      <c r="AG70" s="270">
        <f>0</f>
        <v>0</v>
      </c>
    </row>
    <row r="71" spans="1:33" ht="63.75">
      <c r="A71" s="291"/>
      <c r="B71" s="274" t="s">
        <v>289</v>
      </c>
      <c r="C71" s="275" t="str">
        <f>+IF(C70&lt;=C68,"Spełnia","Nie spełnia")</f>
        <v>Spełnia</v>
      </c>
      <c r="D71" s="275" t="str">
        <f aca="true" t="shared" si="2" ref="D71:AG71">+IF(D70&lt;=D68,"Spełnia","Nie spełnia")</f>
        <v>Spełnia</v>
      </c>
      <c r="E71" s="275" t="str">
        <f t="shared" si="2"/>
        <v>Spełnia</v>
      </c>
      <c r="F71" s="275" t="str">
        <f t="shared" si="2"/>
        <v>Spełnia</v>
      </c>
      <c r="G71" s="275" t="str">
        <f t="shared" si="2"/>
        <v>Spełnia</v>
      </c>
      <c r="H71" s="275" t="str">
        <f t="shared" si="2"/>
        <v>Spełnia</v>
      </c>
      <c r="I71" s="275" t="str">
        <f t="shared" si="2"/>
        <v>Spełnia</v>
      </c>
      <c r="J71" s="275" t="str">
        <f t="shared" si="2"/>
        <v>Spełnia</v>
      </c>
      <c r="K71" s="275" t="str">
        <f t="shared" si="2"/>
        <v>Spełnia</v>
      </c>
      <c r="L71" s="275" t="str">
        <f t="shared" si="2"/>
        <v>Spełnia</v>
      </c>
      <c r="M71" s="275" t="str">
        <f t="shared" si="2"/>
        <v>Spełnia</v>
      </c>
      <c r="N71" s="275" t="str">
        <f t="shared" si="2"/>
        <v>Spełnia</v>
      </c>
      <c r="O71" s="275" t="str">
        <f t="shared" si="2"/>
        <v>Spełnia</v>
      </c>
      <c r="P71" s="275" t="str">
        <f t="shared" si="2"/>
        <v>Spełnia</v>
      </c>
      <c r="Q71" s="275" t="str">
        <f t="shared" si="2"/>
        <v>Spełnia</v>
      </c>
      <c r="R71" s="275" t="str">
        <f t="shared" si="2"/>
        <v>Spełnia</v>
      </c>
      <c r="S71" s="275" t="str">
        <f t="shared" si="2"/>
        <v>Spełnia</v>
      </c>
      <c r="T71" s="275" t="str">
        <f t="shared" si="2"/>
        <v>Spełnia</v>
      </c>
      <c r="U71" s="275" t="str">
        <f t="shared" si="2"/>
        <v>Spełnia</v>
      </c>
      <c r="V71" s="275" t="str">
        <f t="shared" si="2"/>
        <v>Spełnia</v>
      </c>
      <c r="W71" s="275" t="str">
        <f t="shared" si="2"/>
        <v>Spełnia</v>
      </c>
      <c r="X71" s="275" t="str">
        <f t="shared" si="2"/>
        <v>Spełnia</v>
      </c>
      <c r="Y71" s="275" t="str">
        <f t="shared" si="2"/>
        <v>Spełnia</v>
      </c>
      <c r="Z71" s="275" t="str">
        <f t="shared" si="2"/>
        <v>Spełnia</v>
      </c>
      <c r="AA71" s="275" t="str">
        <f t="shared" si="2"/>
        <v>Spełnia</v>
      </c>
      <c r="AB71" s="275" t="str">
        <f t="shared" si="2"/>
        <v>Spełnia</v>
      </c>
      <c r="AC71" s="275" t="str">
        <f t="shared" si="2"/>
        <v>Spełnia</v>
      </c>
      <c r="AD71" s="275" t="str">
        <f t="shared" si="2"/>
        <v>Spełnia</v>
      </c>
      <c r="AE71" s="275" t="str">
        <f t="shared" si="2"/>
        <v>Spełnia</v>
      </c>
      <c r="AF71" s="275" t="str">
        <f t="shared" si="2"/>
        <v>Spełnia</v>
      </c>
      <c r="AG71" s="275" t="str">
        <f t="shared" si="2"/>
        <v>Spełnia</v>
      </c>
    </row>
    <row r="72" spans="1:33" ht="63.75">
      <c r="A72" s="291"/>
      <c r="B72" s="274" t="s">
        <v>290</v>
      </c>
      <c r="C72" s="275" t="str">
        <f>+IF(C70&lt;=C69,"Spełnia","Nie spełnia")</f>
        <v>Spełnia</v>
      </c>
      <c r="D72" s="275" t="str">
        <f aca="true" t="shared" si="3" ref="D72:AG72">+IF(D70&lt;=D69,"Spełnia","Nie spełnia")</f>
        <v>Spełnia</v>
      </c>
      <c r="E72" s="275" t="str">
        <f t="shared" si="3"/>
        <v>Spełnia</v>
      </c>
      <c r="F72" s="275" t="str">
        <f t="shared" si="3"/>
        <v>Spełnia</v>
      </c>
      <c r="G72" s="275" t="str">
        <f t="shared" si="3"/>
        <v>Spełnia</v>
      </c>
      <c r="H72" s="275" t="str">
        <f t="shared" si="3"/>
        <v>Spełnia</v>
      </c>
      <c r="I72" s="275" t="str">
        <f t="shared" si="3"/>
        <v>Spełnia</v>
      </c>
      <c r="J72" s="275" t="str">
        <f t="shared" si="3"/>
        <v>Spełnia</v>
      </c>
      <c r="K72" s="275" t="str">
        <f t="shared" si="3"/>
        <v>Spełnia</v>
      </c>
      <c r="L72" s="275" t="str">
        <f t="shared" si="3"/>
        <v>Spełnia</v>
      </c>
      <c r="M72" s="275" t="str">
        <f t="shared" si="3"/>
        <v>Spełnia</v>
      </c>
      <c r="N72" s="275" t="str">
        <f t="shared" si="3"/>
        <v>Spełnia</v>
      </c>
      <c r="O72" s="275" t="str">
        <f t="shared" si="3"/>
        <v>Spełnia</v>
      </c>
      <c r="P72" s="275" t="str">
        <f t="shared" si="3"/>
        <v>Spełnia</v>
      </c>
      <c r="Q72" s="275" t="str">
        <f t="shared" si="3"/>
        <v>Spełnia</v>
      </c>
      <c r="R72" s="275" t="str">
        <f t="shared" si="3"/>
        <v>Spełnia</v>
      </c>
      <c r="S72" s="275" t="str">
        <f t="shared" si="3"/>
        <v>Spełnia</v>
      </c>
      <c r="T72" s="275" t="str">
        <f t="shared" si="3"/>
        <v>Spełnia</v>
      </c>
      <c r="U72" s="275" t="str">
        <f t="shared" si="3"/>
        <v>Spełnia</v>
      </c>
      <c r="V72" s="275" t="str">
        <f t="shared" si="3"/>
        <v>Spełnia</v>
      </c>
      <c r="W72" s="275" t="str">
        <f t="shared" si="3"/>
        <v>Spełnia</v>
      </c>
      <c r="X72" s="275" t="str">
        <f t="shared" si="3"/>
        <v>Spełnia</v>
      </c>
      <c r="Y72" s="275" t="str">
        <f t="shared" si="3"/>
        <v>Spełnia</v>
      </c>
      <c r="Z72" s="275" t="str">
        <f t="shared" si="3"/>
        <v>Spełnia</v>
      </c>
      <c r="AA72" s="275" t="str">
        <f t="shared" si="3"/>
        <v>Spełnia</v>
      </c>
      <c r="AB72" s="275" t="str">
        <f t="shared" si="3"/>
        <v>Spełnia</v>
      </c>
      <c r="AC72" s="275" t="str">
        <f t="shared" si="3"/>
        <v>Spełnia</v>
      </c>
      <c r="AD72" s="275" t="str">
        <f t="shared" si="3"/>
        <v>Spełnia</v>
      </c>
      <c r="AE72" s="275" t="str">
        <f t="shared" si="3"/>
        <v>Spełnia</v>
      </c>
      <c r="AF72" s="275" t="str">
        <f t="shared" si="3"/>
        <v>Spełnia</v>
      </c>
      <c r="AG72" s="275" t="str">
        <f t="shared" si="3"/>
        <v>Spełnia</v>
      </c>
    </row>
    <row r="73" spans="1:33" ht="63.75">
      <c r="A73" s="78"/>
      <c r="B73" s="79" t="s">
        <v>291</v>
      </c>
      <c r="C73" s="270">
        <f>0.0599</f>
        <v>0.0599</v>
      </c>
      <c r="D73" s="270">
        <f>0.059</f>
        <v>0.059</v>
      </c>
      <c r="E73" s="270">
        <f>0.0375</f>
        <v>0.0375</v>
      </c>
      <c r="F73" s="270">
        <f>0</f>
        <v>0</v>
      </c>
      <c r="G73" s="270">
        <f>0</f>
        <v>0</v>
      </c>
      <c r="H73" s="270">
        <f>0</f>
        <v>0</v>
      </c>
      <c r="I73" s="270">
        <f>0</f>
        <v>0</v>
      </c>
      <c r="J73" s="270">
        <f>0</f>
        <v>0</v>
      </c>
      <c r="K73" s="270">
        <f>0</f>
        <v>0</v>
      </c>
      <c r="L73" s="270">
        <f>0</f>
        <v>0</v>
      </c>
      <c r="M73" s="270">
        <f>0</f>
        <v>0</v>
      </c>
      <c r="N73" s="270">
        <f>0</f>
        <v>0</v>
      </c>
      <c r="O73" s="270">
        <f>0</f>
        <v>0</v>
      </c>
      <c r="P73" s="270">
        <f>0</f>
        <v>0</v>
      </c>
      <c r="Q73" s="270">
        <f>0</f>
        <v>0</v>
      </c>
      <c r="R73" s="270">
        <f>0</f>
        <v>0</v>
      </c>
      <c r="S73" s="270">
        <f>0</f>
        <v>0</v>
      </c>
      <c r="T73" s="270">
        <f>0</f>
        <v>0</v>
      </c>
      <c r="U73" s="270">
        <f>0</f>
        <v>0</v>
      </c>
      <c r="V73" s="270">
        <f>0</f>
        <v>0</v>
      </c>
      <c r="W73" s="270">
        <f>0</f>
        <v>0</v>
      </c>
      <c r="X73" s="270">
        <f>0</f>
        <v>0</v>
      </c>
      <c r="Y73" s="270">
        <f>0</f>
        <v>0</v>
      </c>
      <c r="Z73" s="270">
        <f>0</f>
        <v>0</v>
      </c>
      <c r="AA73" s="270">
        <f>0</f>
        <v>0</v>
      </c>
      <c r="AB73" s="270">
        <f>0</f>
        <v>0</v>
      </c>
      <c r="AC73" s="270">
        <f>0</f>
        <v>0</v>
      </c>
      <c r="AD73" s="270">
        <f>0</f>
        <v>0</v>
      </c>
      <c r="AE73" s="270">
        <f>0</f>
        <v>0</v>
      </c>
      <c r="AF73" s="270">
        <f>0</f>
        <v>0</v>
      </c>
      <c r="AG73" s="270">
        <f>0</f>
        <v>0</v>
      </c>
    </row>
    <row r="74" spans="1:33" ht="76.5">
      <c r="A74" s="80"/>
      <c r="B74" s="211" t="s">
        <v>292</v>
      </c>
      <c r="C74" s="275" t="str">
        <f>+IF(C73&lt;=C68,"Spełnia","Nie spełnia")</f>
        <v>Spełnia</v>
      </c>
      <c r="D74" s="275" t="str">
        <f aca="true" t="shared" si="4" ref="D74:AG74">+IF(D73&lt;=D68,"Spełnia","Nie spełnia")</f>
        <v>Spełnia</v>
      </c>
      <c r="E74" s="275" t="str">
        <f t="shared" si="4"/>
        <v>Spełnia</v>
      </c>
      <c r="F74" s="275" t="str">
        <f t="shared" si="4"/>
        <v>Spełnia</v>
      </c>
      <c r="G74" s="275" t="str">
        <f t="shared" si="4"/>
        <v>Spełnia</v>
      </c>
      <c r="H74" s="275" t="str">
        <f t="shared" si="4"/>
        <v>Spełnia</v>
      </c>
      <c r="I74" s="275" t="str">
        <f t="shared" si="4"/>
        <v>Spełnia</v>
      </c>
      <c r="J74" s="275" t="str">
        <f t="shared" si="4"/>
        <v>Spełnia</v>
      </c>
      <c r="K74" s="275" t="str">
        <f t="shared" si="4"/>
        <v>Spełnia</v>
      </c>
      <c r="L74" s="275" t="str">
        <f t="shared" si="4"/>
        <v>Spełnia</v>
      </c>
      <c r="M74" s="275" t="str">
        <f t="shared" si="4"/>
        <v>Spełnia</v>
      </c>
      <c r="N74" s="275" t="str">
        <f t="shared" si="4"/>
        <v>Spełnia</v>
      </c>
      <c r="O74" s="275" t="str">
        <f t="shared" si="4"/>
        <v>Spełnia</v>
      </c>
      <c r="P74" s="275" t="str">
        <f t="shared" si="4"/>
        <v>Spełnia</v>
      </c>
      <c r="Q74" s="275" t="str">
        <f t="shared" si="4"/>
        <v>Spełnia</v>
      </c>
      <c r="R74" s="275" t="str">
        <f t="shared" si="4"/>
        <v>Spełnia</v>
      </c>
      <c r="S74" s="275" t="str">
        <f t="shared" si="4"/>
        <v>Spełnia</v>
      </c>
      <c r="T74" s="275" t="str">
        <f t="shared" si="4"/>
        <v>Spełnia</v>
      </c>
      <c r="U74" s="275" t="str">
        <f t="shared" si="4"/>
        <v>Spełnia</v>
      </c>
      <c r="V74" s="275" t="str">
        <f t="shared" si="4"/>
        <v>Spełnia</v>
      </c>
      <c r="W74" s="275" t="str">
        <f t="shared" si="4"/>
        <v>Spełnia</v>
      </c>
      <c r="X74" s="275" t="str">
        <f t="shared" si="4"/>
        <v>Spełnia</v>
      </c>
      <c r="Y74" s="275" t="str">
        <f t="shared" si="4"/>
        <v>Spełnia</v>
      </c>
      <c r="Z74" s="275" t="str">
        <f t="shared" si="4"/>
        <v>Spełnia</v>
      </c>
      <c r="AA74" s="275" t="str">
        <f t="shared" si="4"/>
        <v>Spełnia</v>
      </c>
      <c r="AB74" s="275" t="str">
        <f t="shared" si="4"/>
        <v>Spełnia</v>
      </c>
      <c r="AC74" s="275" t="str">
        <f t="shared" si="4"/>
        <v>Spełnia</v>
      </c>
      <c r="AD74" s="275" t="str">
        <f t="shared" si="4"/>
        <v>Spełnia</v>
      </c>
      <c r="AE74" s="275" t="str">
        <f t="shared" si="4"/>
        <v>Spełnia</v>
      </c>
      <c r="AF74" s="275" t="str">
        <f t="shared" si="4"/>
        <v>Spełnia</v>
      </c>
      <c r="AG74" s="275" t="str">
        <f t="shared" si="4"/>
        <v>Spełnia</v>
      </c>
    </row>
    <row r="75" spans="1:33" ht="76.5">
      <c r="A75" s="82"/>
      <c r="B75" s="83" t="s">
        <v>293</v>
      </c>
      <c r="C75" s="276" t="str">
        <f>+IF(C73&lt;=C69,"Spełnia","Nie spełnia")</f>
        <v>Spełnia</v>
      </c>
      <c r="D75" s="276" t="str">
        <f aca="true" t="shared" si="5" ref="D75:AG75">+IF(D73&lt;=D69,"Spełnia","Nie spełnia")</f>
        <v>Spełnia</v>
      </c>
      <c r="E75" s="276" t="str">
        <f t="shared" si="5"/>
        <v>Spełnia</v>
      </c>
      <c r="F75" s="276" t="str">
        <f t="shared" si="5"/>
        <v>Spełnia</v>
      </c>
      <c r="G75" s="276" t="str">
        <f t="shared" si="5"/>
        <v>Spełnia</v>
      </c>
      <c r="H75" s="276" t="str">
        <f t="shared" si="5"/>
        <v>Spełnia</v>
      </c>
      <c r="I75" s="276" t="str">
        <f t="shared" si="5"/>
        <v>Spełnia</v>
      </c>
      <c r="J75" s="276" t="str">
        <f t="shared" si="5"/>
        <v>Spełnia</v>
      </c>
      <c r="K75" s="276" t="str">
        <f t="shared" si="5"/>
        <v>Spełnia</v>
      </c>
      <c r="L75" s="276" t="str">
        <f t="shared" si="5"/>
        <v>Spełnia</v>
      </c>
      <c r="M75" s="276" t="str">
        <f t="shared" si="5"/>
        <v>Spełnia</v>
      </c>
      <c r="N75" s="276" t="str">
        <f t="shared" si="5"/>
        <v>Spełnia</v>
      </c>
      <c r="O75" s="276" t="str">
        <f t="shared" si="5"/>
        <v>Spełnia</v>
      </c>
      <c r="P75" s="276" t="str">
        <f t="shared" si="5"/>
        <v>Spełnia</v>
      </c>
      <c r="Q75" s="276" t="str">
        <f t="shared" si="5"/>
        <v>Spełnia</v>
      </c>
      <c r="R75" s="276" t="str">
        <f t="shared" si="5"/>
        <v>Spełnia</v>
      </c>
      <c r="S75" s="276" t="str">
        <f t="shared" si="5"/>
        <v>Spełnia</v>
      </c>
      <c r="T75" s="276" t="str">
        <f t="shared" si="5"/>
        <v>Spełnia</v>
      </c>
      <c r="U75" s="276" t="str">
        <f t="shared" si="5"/>
        <v>Spełnia</v>
      </c>
      <c r="V75" s="276" t="str">
        <f t="shared" si="5"/>
        <v>Spełnia</v>
      </c>
      <c r="W75" s="276" t="str">
        <f t="shared" si="5"/>
        <v>Spełnia</v>
      </c>
      <c r="X75" s="276" t="str">
        <f t="shared" si="5"/>
        <v>Spełnia</v>
      </c>
      <c r="Y75" s="276" t="str">
        <f t="shared" si="5"/>
        <v>Spełnia</v>
      </c>
      <c r="Z75" s="276" t="str">
        <f t="shared" si="5"/>
        <v>Spełnia</v>
      </c>
      <c r="AA75" s="276" t="str">
        <f t="shared" si="5"/>
        <v>Spełnia</v>
      </c>
      <c r="AB75" s="276" t="str">
        <f t="shared" si="5"/>
        <v>Spełnia</v>
      </c>
      <c r="AC75" s="276" t="str">
        <f t="shared" si="5"/>
        <v>Spełnia</v>
      </c>
      <c r="AD75" s="276" t="str">
        <f t="shared" si="5"/>
        <v>Spełnia</v>
      </c>
      <c r="AE75" s="276" t="str">
        <f t="shared" si="5"/>
        <v>Spełnia</v>
      </c>
      <c r="AF75" s="276" t="str">
        <f t="shared" si="5"/>
        <v>Spełnia</v>
      </c>
      <c r="AG75" s="276" t="str">
        <f t="shared" si="5"/>
        <v>Spełnia</v>
      </c>
    </row>
    <row r="76" spans="1:33" ht="14.25">
      <c r="A76" s="84"/>
      <c r="B76" s="85" t="s">
        <v>59</v>
      </c>
      <c r="C76" s="247">
        <f>33219934</f>
        <v>33219934</v>
      </c>
      <c r="D76" s="247">
        <f>34736126</f>
        <v>34736126</v>
      </c>
      <c r="E76" s="247">
        <f>35506191</f>
        <v>35506191</v>
      </c>
      <c r="F76" s="247">
        <f>36304633</f>
        <v>36304633</v>
      </c>
      <c r="G76" s="247">
        <f>37132534</f>
        <v>37132534</v>
      </c>
      <c r="H76" s="247">
        <f>0</f>
        <v>0</v>
      </c>
      <c r="I76" s="247">
        <f>0</f>
        <v>0</v>
      </c>
      <c r="J76" s="247">
        <f>0</f>
        <v>0</v>
      </c>
      <c r="K76" s="247">
        <f>0</f>
        <v>0</v>
      </c>
      <c r="L76" s="247">
        <f>0</f>
        <v>0</v>
      </c>
      <c r="M76" s="247">
        <f>0</f>
        <v>0</v>
      </c>
      <c r="N76" s="247">
        <f>0</f>
        <v>0</v>
      </c>
      <c r="O76" s="247">
        <f>0</f>
        <v>0</v>
      </c>
      <c r="P76" s="247">
        <f>0</f>
        <v>0</v>
      </c>
      <c r="Q76" s="247">
        <f>0</f>
        <v>0</v>
      </c>
      <c r="R76" s="247">
        <f>0</f>
        <v>0</v>
      </c>
      <c r="S76" s="247">
        <f>0</f>
        <v>0</v>
      </c>
      <c r="T76" s="247">
        <f>0</f>
        <v>0</v>
      </c>
      <c r="U76" s="247">
        <f>0</f>
        <v>0</v>
      </c>
      <c r="V76" s="247">
        <f>0</f>
        <v>0</v>
      </c>
      <c r="W76" s="247">
        <f>0</f>
        <v>0</v>
      </c>
      <c r="X76" s="247">
        <f>0</f>
        <v>0</v>
      </c>
      <c r="Y76" s="247">
        <f>0</f>
        <v>0</v>
      </c>
      <c r="Z76" s="247">
        <f>0</f>
        <v>0</v>
      </c>
      <c r="AA76" s="247">
        <f>0</f>
        <v>0</v>
      </c>
      <c r="AB76" s="247">
        <f>0</f>
        <v>0</v>
      </c>
      <c r="AC76" s="247">
        <f>0</f>
        <v>0</v>
      </c>
      <c r="AD76" s="247">
        <f>0</f>
        <v>0</v>
      </c>
      <c r="AE76" s="247">
        <f>0</f>
        <v>0</v>
      </c>
      <c r="AF76" s="247">
        <f>0</f>
        <v>0</v>
      </c>
      <c r="AG76" s="247">
        <f>0</f>
        <v>0</v>
      </c>
    </row>
    <row r="77" spans="1:33" ht="14.25">
      <c r="A77" s="80"/>
      <c r="B77" s="81" t="s">
        <v>294</v>
      </c>
      <c r="C77" s="249">
        <f>30607644</f>
        <v>30607644</v>
      </c>
      <c r="D77" s="249">
        <f>32054316</f>
        <v>32054316</v>
      </c>
      <c r="E77" s="249">
        <f>33086246</f>
        <v>33086246</v>
      </c>
      <c r="F77" s="249">
        <f>34208024</f>
        <v>34208024</v>
      </c>
      <c r="G77" s="249">
        <f>35614520</f>
        <v>35614520</v>
      </c>
      <c r="H77" s="249">
        <f>0</f>
        <v>0</v>
      </c>
      <c r="I77" s="249">
        <f>0</f>
        <v>0</v>
      </c>
      <c r="J77" s="249">
        <f>0</f>
        <v>0</v>
      </c>
      <c r="K77" s="249">
        <f>0</f>
        <v>0</v>
      </c>
      <c r="L77" s="249">
        <f>0</f>
        <v>0</v>
      </c>
      <c r="M77" s="249">
        <f>0</f>
        <v>0</v>
      </c>
      <c r="N77" s="249">
        <f>0</f>
        <v>0</v>
      </c>
      <c r="O77" s="249">
        <f>0</f>
        <v>0</v>
      </c>
      <c r="P77" s="249">
        <f>0</f>
        <v>0</v>
      </c>
      <c r="Q77" s="249">
        <f>0</f>
        <v>0</v>
      </c>
      <c r="R77" s="249">
        <f>0</f>
        <v>0</v>
      </c>
      <c r="S77" s="249">
        <f>0</f>
        <v>0</v>
      </c>
      <c r="T77" s="249">
        <f>0</f>
        <v>0</v>
      </c>
      <c r="U77" s="249">
        <f>0</f>
        <v>0</v>
      </c>
      <c r="V77" s="249">
        <f>0</f>
        <v>0</v>
      </c>
      <c r="W77" s="249">
        <f>0</f>
        <v>0</v>
      </c>
      <c r="X77" s="249">
        <f>0</f>
        <v>0</v>
      </c>
      <c r="Y77" s="249">
        <f>0</f>
        <v>0</v>
      </c>
      <c r="Z77" s="249">
        <f>0</f>
        <v>0</v>
      </c>
      <c r="AA77" s="249">
        <f>0</f>
        <v>0</v>
      </c>
      <c r="AB77" s="249">
        <f>0</f>
        <v>0</v>
      </c>
      <c r="AC77" s="249">
        <f>0</f>
        <v>0</v>
      </c>
      <c r="AD77" s="249">
        <f>0</f>
        <v>0</v>
      </c>
      <c r="AE77" s="249">
        <f>0</f>
        <v>0</v>
      </c>
      <c r="AF77" s="249">
        <f>0</f>
        <v>0</v>
      </c>
      <c r="AG77" s="249">
        <f>0</f>
        <v>0</v>
      </c>
    </row>
    <row r="78" spans="1:33" ht="25.5">
      <c r="A78" s="82"/>
      <c r="B78" s="86" t="s">
        <v>48</v>
      </c>
      <c r="C78" s="254">
        <f>2612290</f>
        <v>2612290</v>
      </c>
      <c r="D78" s="254">
        <f>2681810</f>
        <v>2681810</v>
      </c>
      <c r="E78" s="254">
        <f>2419945</f>
        <v>2419945</v>
      </c>
      <c r="F78" s="254">
        <f>2096609</f>
        <v>2096609</v>
      </c>
      <c r="G78" s="254">
        <f>1518014</f>
        <v>1518014</v>
      </c>
      <c r="H78" s="254">
        <f>0</f>
        <v>0</v>
      </c>
      <c r="I78" s="254">
        <f>0</f>
        <v>0</v>
      </c>
      <c r="J78" s="254">
        <f>0</f>
        <v>0</v>
      </c>
      <c r="K78" s="254">
        <f>0</f>
        <v>0</v>
      </c>
      <c r="L78" s="254">
        <f>0</f>
        <v>0</v>
      </c>
      <c r="M78" s="254">
        <f>0</f>
        <v>0</v>
      </c>
      <c r="N78" s="254">
        <f>0</f>
        <v>0</v>
      </c>
      <c r="O78" s="254">
        <f>0</f>
        <v>0</v>
      </c>
      <c r="P78" s="254">
        <f>0</f>
        <v>0</v>
      </c>
      <c r="Q78" s="254">
        <f>0</f>
        <v>0</v>
      </c>
      <c r="R78" s="254">
        <f>0</f>
        <v>0</v>
      </c>
      <c r="S78" s="254">
        <f>0</f>
        <v>0</v>
      </c>
      <c r="T78" s="254">
        <f>0</f>
        <v>0</v>
      </c>
      <c r="U78" s="254">
        <f>0</f>
        <v>0</v>
      </c>
      <c r="V78" s="254">
        <f>0</f>
        <v>0</v>
      </c>
      <c r="W78" s="254">
        <f>0</f>
        <v>0</v>
      </c>
      <c r="X78" s="254">
        <f>0</f>
        <v>0</v>
      </c>
      <c r="Y78" s="254">
        <f>0</f>
        <v>0</v>
      </c>
      <c r="Z78" s="254">
        <f>0</f>
        <v>0</v>
      </c>
      <c r="AA78" s="254">
        <f>0</f>
        <v>0</v>
      </c>
      <c r="AB78" s="254">
        <f>0</f>
        <v>0</v>
      </c>
      <c r="AC78" s="254">
        <f>0</f>
        <v>0</v>
      </c>
      <c r="AD78" s="254">
        <f>0</f>
        <v>0</v>
      </c>
      <c r="AE78" s="254">
        <f>0</f>
        <v>0</v>
      </c>
      <c r="AF78" s="254">
        <f>0</f>
        <v>0</v>
      </c>
      <c r="AG78" s="254">
        <f>0</f>
        <v>0</v>
      </c>
    </row>
    <row r="79" spans="1:33" ht="14.25">
      <c r="A79" s="84"/>
      <c r="B79" s="85" t="s">
        <v>58</v>
      </c>
      <c r="C79" s="247">
        <f>33960901</f>
        <v>33960901</v>
      </c>
      <c r="D79" s="247">
        <f>35136126</f>
        <v>35136126</v>
      </c>
      <c r="E79" s="247">
        <f>35906191</f>
        <v>35906191</v>
      </c>
      <c r="F79" s="247">
        <f>36704633</f>
        <v>36704633</v>
      </c>
      <c r="G79" s="247">
        <f>37532534</f>
        <v>37532534</v>
      </c>
      <c r="H79" s="247">
        <f>0</f>
        <v>0</v>
      </c>
      <c r="I79" s="247">
        <f>0</f>
        <v>0</v>
      </c>
      <c r="J79" s="247">
        <f>0</f>
        <v>0</v>
      </c>
      <c r="K79" s="247">
        <f>0</f>
        <v>0</v>
      </c>
      <c r="L79" s="247">
        <f>0</f>
        <v>0</v>
      </c>
      <c r="M79" s="247">
        <f>0</f>
        <v>0</v>
      </c>
      <c r="N79" s="247">
        <f>0</f>
        <v>0</v>
      </c>
      <c r="O79" s="247">
        <f>0</f>
        <v>0</v>
      </c>
      <c r="P79" s="247">
        <f>0</f>
        <v>0</v>
      </c>
      <c r="Q79" s="247">
        <f>0</f>
        <v>0</v>
      </c>
      <c r="R79" s="247">
        <f>0</f>
        <v>0</v>
      </c>
      <c r="S79" s="247">
        <f>0</f>
        <v>0</v>
      </c>
      <c r="T79" s="247">
        <f>0</f>
        <v>0</v>
      </c>
      <c r="U79" s="247">
        <f>0</f>
        <v>0</v>
      </c>
      <c r="V79" s="247">
        <f>0</f>
        <v>0</v>
      </c>
      <c r="W79" s="247">
        <f>0</f>
        <v>0</v>
      </c>
      <c r="X79" s="247">
        <f>0</f>
        <v>0</v>
      </c>
      <c r="Y79" s="247">
        <f>0</f>
        <v>0</v>
      </c>
      <c r="Z79" s="247">
        <f>0</f>
        <v>0</v>
      </c>
      <c r="AA79" s="247">
        <f>0</f>
        <v>0</v>
      </c>
      <c r="AB79" s="247">
        <f>0</f>
        <v>0</v>
      </c>
      <c r="AC79" s="247">
        <f>0</f>
        <v>0</v>
      </c>
      <c r="AD79" s="247">
        <f>0</f>
        <v>0</v>
      </c>
      <c r="AE79" s="247">
        <f>0</f>
        <v>0</v>
      </c>
      <c r="AF79" s="247">
        <f>0</f>
        <v>0</v>
      </c>
      <c r="AG79" s="247">
        <f>0</f>
        <v>0</v>
      </c>
    </row>
    <row r="80" spans="1:33" ht="14.25">
      <c r="A80" s="80"/>
      <c r="B80" s="81" t="s">
        <v>45</v>
      </c>
      <c r="C80" s="249">
        <f>33346404</f>
        <v>33346404</v>
      </c>
      <c r="D80" s="249">
        <f>33262206</f>
        <v>33262206</v>
      </c>
      <c r="E80" s="249">
        <f>34710149</f>
        <v>34710149</v>
      </c>
      <c r="F80" s="249">
        <f>36704633</f>
        <v>36704633</v>
      </c>
      <c r="G80" s="249">
        <f>37532534</f>
        <v>37532534</v>
      </c>
      <c r="H80" s="249">
        <f>0</f>
        <v>0</v>
      </c>
      <c r="I80" s="249">
        <f>0</f>
        <v>0</v>
      </c>
      <c r="J80" s="249">
        <f>0</f>
        <v>0</v>
      </c>
      <c r="K80" s="249">
        <f>0</f>
        <v>0</v>
      </c>
      <c r="L80" s="249">
        <f>0</f>
        <v>0</v>
      </c>
      <c r="M80" s="249">
        <f>0</f>
        <v>0</v>
      </c>
      <c r="N80" s="249">
        <f>0</f>
        <v>0</v>
      </c>
      <c r="O80" s="249">
        <f>0</f>
        <v>0</v>
      </c>
      <c r="P80" s="249">
        <f>0</f>
        <v>0</v>
      </c>
      <c r="Q80" s="249">
        <f>0</f>
        <v>0</v>
      </c>
      <c r="R80" s="249">
        <f>0</f>
        <v>0</v>
      </c>
      <c r="S80" s="249">
        <f>0</f>
        <v>0</v>
      </c>
      <c r="T80" s="249">
        <f>0</f>
        <v>0</v>
      </c>
      <c r="U80" s="249">
        <f>0</f>
        <v>0</v>
      </c>
      <c r="V80" s="249">
        <f>0</f>
        <v>0</v>
      </c>
      <c r="W80" s="249">
        <f>0</f>
        <v>0</v>
      </c>
      <c r="X80" s="249">
        <f>0</f>
        <v>0</v>
      </c>
      <c r="Y80" s="249">
        <f>0</f>
        <v>0</v>
      </c>
      <c r="Z80" s="249">
        <f>0</f>
        <v>0</v>
      </c>
      <c r="AA80" s="249">
        <f>0</f>
        <v>0</v>
      </c>
      <c r="AB80" s="249">
        <f>0</f>
        <v>0</v>
      </c>
      <c r="AC80" s="249">
        <f>0</f>
        <v>0</v>
      </c>
      <c r="AD80" s="249">
        <f>0</f>
        <v>0</v>
      </c>
      <c r="AE80" s="249">
        <f>0</f>
        <v>0</v>
      </c>
      <c r="AF80" s="249">
        <f>0</f>
        <v>0</v>
      </c>
      <c r="AG80" s="249">
        <f>0</f>
        <v>0</v>
      </c>
    </row>
    <row r="81" spans="1:33" ht="14.25">
      <c r="A81" s="82"/>
      <c r="B81" s="86" t="s">
        <v>47</v>
      </c>
      <c r="C81" s="254">
        <f>614497</f>
        <v>614497</v>
      </c>
      <c r="D81" s="254">
        <f>1873920</f>
        <v>1873920</v>
      </c>
      <c r="E81" s="254">
        <f>1196042</f>
        <v>1196042</v>
      </c>
      <c r="F81" s="254">
        <f>0</f>
        <v>0</v>
      </c>
      <c r="G81" s="254">
        <f>0</f>
        <v>0</v>
      </c>
      <c r="H81" s="254">
        <f>0</f>
        <v>0</v>
      </c>
      <c r="I81" s="254">
        <f>0</f>
        <v>0</v>
      </c>
      <c r="J81" s="254">
        <f>0</f>
        <v>0</v>
      </c>
      <c r="K81" s="254">
        <f>0</f>
        <v>0</v>
      </c>
      <c r="L81" s="254">
        <f>0</f>
        <v>0</v>
      </c>
      <c r="M81" s="254">
        <f>0</f>
        <v>0</v>
      </c>
      <c r="N81" s="254">
        <f>0</f>
        <v>0</v>
      </c>
      <c r="O81" s="254">
        <f>0</f>
        <v>0</v>
      </c>
      <c r="P81" s="254">
        <f>0</f>
        <v>0</v>
      </c>
      <c r="Q81" s="254">
        <f>0</f>
        <v>0</v>
      </c>
      <c r="R81" s="254">
        <f>0</f>
        <v>0</v>
      </c>
      <c r="S81" s="254">
        <f>0</f>
        <v>0</v>
      </c>
      <c r="T81" s="254">
        <f>0</f>
        <v>0</v>
      </c>
      <c r="U81" s="254">
        <f>0</f>
        <v>0</v>
      </c>
      <c r="V81" s="254">
        <f>0</f>
        <v>0</v>
      </c>
      <c r="W81" s="254">
        <f>0</f>
        <v>0</v>
      </c>
      <c r="X81" s="254">
        <f>0</f>
        <v>0</v>
      </c>
      <c r="Y81" s="254">
        <f>0</f>
        <v>0</v>
      </c>
      <c r="Z81" s="254">
        <f>0</f>
        <v>0</v>
      </c>
      <c r="AA81" s="254">
        <f>0</f>
        <v>0</v>
      </c>
      <c r="AB81" s="254">
        <f>0</f>
        <v>0</v>
      </c>
      <c r="AC81" s="254">
        <f>0</f>
        <v>0</v>
      </c>
      <c r="AD81" s="254">
        <f>0</f>
        <v>0</v>
      </c>
      <c r="AE81" s="254">
        <f>0</f>
        <v>0</v>
      </c>
      <c r="AF81" s="254">
        <f>0</f>
        <v>0</v>
      </c>
      <c r="AG81" s="254">
        <f>0</f>
        <v>0</v>
      </c>
    </row>
    <row r="82" spans="1:33" ht="14.25">
      <c r="A82" s="84"/>
      <c r="B82" s="85" t="s">
        <v>49</v>
      </c>
      <c r="C82" s="247">
        <f>1110503</f>
        <v>1110503</v>
      </c>
      <c r="D82" s="247">
        <f>0</f>
        <v>0</v>
      </c>
      <c r="E82" s="247">
        <f>0</f>
        <v>0</v>
      </c>
      <c r="F82" s="247">
        <f>0</f>
        <v>0</v>
      </c>
      <c r="G82" s="247">
        <f>0</f>
        <v>0</v>
      </c>
      <c r="H82" s="247">
        <f>0</f>
        <v>0</v>
      </c>
      <c r="I82" s="247">
        <f>0</f>
        <v>0</v>
      </c>
      <c r="J82" s="247">
        <f>0</f>
        <v>0</v>
      </c>
      <c r="K82" s="247">
        <f>0</f>
        <v>0</v>
      </c>
      <c r="L82" s="247">
        <f>0</f>
        <v>0</v>
      </c>
      <c r="M82" s="247">
        <f>0</f>
        <v>0</v>
      </c>
      <c r="N82" s="247">
        <f>0</f>
        <v>0</v>
      </c>
      <c r="O82" s="247">
        <f>0</f>
        <v>0</v>
      </c>
      <c r="P82" s="247">
        <f>0</f>
        <v>0</v>
      </c>
      <c r="Q82" s="247">
        <f>0</f>
        <v>0</v>
      </c>
      <c r="R82" s="247">
        <f>0</f>
        <v>0</v>
      </c>
      <c r="S82" s="247">
        <f>0</f>
        <v>0</v>
      </c>
      <c r="T82" s="247">
        <f>0</f>
        <v>0</v>
      </c>
      <c r="U82" s="247">
        <f>0</f>
        <v>0</v>
      </c>
      <c r="V82" s="247">
        <f>0</f>
        <v>0</v>
      </c>
      <c r="W82" s="247">
        <f>0</f>
        <v>0</v>
      </c>
      <c r="X82" s="247">
        <f>0</f>
        <v>0</v>
      </c>
      <c r="Y82" s="247">
        <f>0</f>
        <v>0</v>
      </c>
      <c r="Z82" s="247">
        <f>0</f>
        <v>0</v>
      </c>
      <c r="AA82" s="247">
        <f>0</f>
        <v>0</v>
      </c>
      <c r="AB82" s="247">
        <f>0</f>
        <v>0</v>
      </c>
      <c r="AC82" s="247">
        <f>0</f>
        <v>0</v>
      </c>
      <c r="AD82" s="247">
        <f>0</f>
        <v>0</v>
      </c>
      <c r="AE82" s="247">
        <f>0</f>
        <v>0</v>
      </c>
      <c r="AF82" s="247">
        <f>0</f>
        <v>0</v>
      </c>
      <c r="AG82" s="247">
        <f>0</f>
        <v>0</v>
      </c>
    </row>
    <row r="83" spans="1:33" ht="14.25">
      <c r="A83" s="82"/>
      <c r="B83" s="212" t="s">
        <v>295</v>
      </c>
      <c r="C83" s="254">
        <f>1725000</f>
        <v>1725000</v>
      </c>
      <c r="D83" s="254">
        <f>1873920</f>
        <v>1873920</v>
      </c>
      <c r="E83" s="254">
        <f>1196042</f>
        <v>1196042</v>
      </c>
      <c r="F83" s="254">
        <f>0</f>
        <v>0</v>
      </c>
      <c r="G83" s="254">
        <f>0</f>
        <v>0</v>
      </c>
      <c r="H83" s="254">
        <f>0</f>
        <v>0</v>
      </c>
      <c r="I83" s="254">
        <f>0</f>
        <v>0</v>
      </c>
      <c r="J83" s="254">
        <f>0</f>
        <v>0</v>
      </c>
      <c r="K83" s="254">
        <f>0</f>
        <v>0</v>
      </c>
      <c r="L83" s="254">
        <f>0</f>
        <v>0</v>
      </c>
      <c r="M83" s="254">
        <f>0</f>
        <v>0</v>
      </c>
      <c r="N83" s="254">
        <f>0</f>
        <v>0</v>
      </c>
      <c r="O83" s="254">
        <f>0</f>
        <v>0</v>
      </c>
      <c r="P83" s="254">
        <f>0</f>
        <v>0</v>
      </c>
      <c r="Q83" s="254">
        <f>0</f>
        <v>0</v>
      </c>
      <c r="R83" s="254">
        <f>0</f>
        <v>0</v>
      </c>
      <c r="S83" s="254">
        <f>0</f>
        <v>0</v>
      </c>
      <c r="T83" s="254">
        <f>0</f>
        <v>0</v>
      </c>
      <c r="U83" s="254">
        <f>0</f>
        <v>0</v>
      </c>
      <c r="V83" s="254">
        <f>0</f>
        <v>0</v>
      </c>
      <c r="W83" s="254">
        <f>0</f>
        <v>0</v>
      </c>
      <c r="X83" s="254">
        <f>0</f>
        <v>0</v>
      </c>
      <c r="Y83" s="254">
        <f>0</f>
        <v>0</v>
      </c>
      <c r="Z83" s="254">
        <f>0</f>
        <v>0</v>
      </c>
      <c r="AA83" s="254">
        <f>0</f>
        <v>0</v>
      </c>
      <c r="AB83" s="254">
        <f>0</f>
        <v>0</v>
      </c>
      <c r="AC83" s="254">
        <f>0</f>
        <v>0</v>
      </c>
      <c r="AD83" s="254">
        <f>0</f>
        <v>0</v>
      </c>
      <c r="AE83" s="254">
        <f>0</f>
        <v>0</v>
      </c>
      <c r="AF83" s="254">
        <f>0</f>
        <v>0</v>
      </c>
      <c r="AG83" s="254">
        <f>0</f>
        <v>0</v>
      </c>
    </row>
    <row r="84" spans="1:33" ht="14.25">
      <c r="A84" s="278"/>
      <c r="B84" s="277"/>
      <c r="C84" s="278"/>
      <c r="D84" s="278"/>
      <c r="E84" s="278"/>
      <c r="F84" s="278"/>
      <c r="G84" s="278"/>
      <c r="H84" s="278"/>
      <c r="I84" s="278"/>
      <c r="J84" s="278"/>
      <c r="K84" s="278"/>
      <c r="L84" s="278"/>
      <c r="M84" s="278"/>
      <c r="N84" s="278"/>
      <c r="O84" s="278"/>
      <c r="P84" s="278"/>
      <c r="Q84" s="278"/>
      <c r="R84" s="278"/>
      <c r="S84" s="278"/>
      <c r="T84" s="278"/>
      <c r="U84" s="278"/>
      <c r="V84" s="278"/>
      <c r="W84" s="278"/>
      <c r="X84" s="278"/>
      <c r="Y84" s="278"/>
      <c r="Z84" s="278"/>
      <c r="AA84" s="278"/>
      <c r="AB84" s="278"/>
      <c r="AC84" s="278"/>
      <c r="AD84" s="278"/>
      <c r="AE84" s="278"/>
      <c r="AF84" s="278"/>
      <c r="AG84" s="278"/>
    </row>
    <row r="85" spans="1:33" ht="14.25">
      <c r="A85" s="278"/>
      <c r="B85" s="292" t="s">
        <v>86</v>
      </c>
      <c r="C85" s="278"/>
      <c r="D85" s="278"/>
      <c r="E85" s="278"/>
      <c r="F85" s="278"/>
      <c r="G85" s="278"/>
      <c r="H85" s="278"/>
      <c r="I85" s="278"/>
      <c r="J85" s="278"/>
      <c r="K85" s="278"/>
      <c r="L85" s="278"/>
      <c r="M85" s="278"/>
      <c r="N85" s="278"/>
      <c r="O85" s="278"/>
      <c r="P85" s="278"/>
      <c r="Q85" s="278"/>
      <c r="R85" s="278"/>
      <c r="S85" s="278"/>
      <c r="T85" s="278"/>
      <c r="U85" s="278"/>
      <c r="V85" s="278"/>
      <c r="W85" s="278"/>
      <c r="X85" s="278"/>
      <c r="Y85" s="278"/>
      <c r="Z85" s="278"/>
      <c r="AA85" s="278"/>
      <c r="AB85" s="278"/>
      <c r="AC85" s="278"/>
      <c r="AD85" s="278"/>
      <c r="AE85" s="278"/>
      <c r="AF85" s="278"/>
      <c r="AG85" s="278"/>
    </row>
    <row r="86" spans="1:33" ht="14.25">
      <c r="A86" s="293"/>
      <c r="B86" s="292" t="s">
        <v>135</v>
      </c>
      <c r="C86" s="294"/>
      <c r="D86" s="294"/>
      <c r="E86" s="294"/>
      <c r="F86" s="294"/>
      <c r="G86" s="294"/>
      <c r="H86" s="294"/>
      <c r="I86" s="294"/>
      <c r="J86" s="294"/>
      <c r="K86" s="294"/>
      <c r="L86" s="294"/>
      <c r="M86" s="294"/>
      <c r="N86" s="294"/>
      <c r="O86" s="294"/>
      <c r="P86" s="294"/>
      <c r="Q86" s="294"/>
      <c r="R86" s="294"/>
      <c r="S86" s="294"/>
      <c r="T86" s="294"/>
      <c r="U86" s="294"/>
      <c r="V86" s="294"/>
      <c r="W86" s="294"/>
      <c r="X86" s="294"/>
      <c r="Y86" s="294"/>
      <c r="Z86" s="294"/>
      <c r="AA86" s="294"/>
      <c r="AB86" s="294"/>
      <c r="AC86" s="294"/>
      <c r="AD86" s="294"/>
      <c r="AE86" s="294"/>
      <c r="AF86" s="278"/>
      <c r="AG86" s="278"/>
    </row>
    <row r="87" spans="1:33" ht="14.25">
      <c r="A87" s="293"/>
      <c r="B87" s="293"/>
      <c r="C87" s="294"/>
      <c r="D87" s="294"/>
      <c r="E87" s="294"/>
      <c r="F87" s="294"/>
      <c r="G87" s="294"/>
      <c r="H87" s="294"/>
      <c r="I87" s="294"/>
      <c r="J87" s="294"/>
      <c r="K87" s="294"/>
      <c r="L87" s="294"/>
      <c r="M87" s="294"/>
      <c r="N87" s="294"/>
      <c r="O87" s="294"/>
      <c r="P87" s="294"/>
      <c r="Q87" s="294"/>
      <c r="R87" s="294"/>
      <c r="S87" s="294"/>
      <c r="T87" s="294"/>
      <c r="U87" s="294"/>
      <c r="V87" s="294"/>
      <c r="W87" s="294"/>
      <c r="X87" s="294"/>
      <c r="Y87" s="294"/>
      <c r="Z87" s="294"/>
      <c r="AA87" s="294"/>
      <c r="AB87" s="294"/>
      <c r="AC87" s="294"/>
      <c r="AD87" s="294"/>
      <c r="AE87" s="294"/>
      <c r="AF87" s="278"/>
      <c r="AG87" s="278"/>
    </row>
    <row r="88" spans="1:33" ht="14.25">
      <c r="A88" s="293"/>
      <c r="B88" s="293"/>
      <c r="C88" s="294"/>
      <c r="D88" s="294"/>
      <c r="E88" s="294"/>
      <c r="F88" s="294"/>
      <c r="G88" s="294"/>
      <c r="H88" s="294"/>
      <c r="I88" s="294"/>
      <c r="J88" s="294"/>
      <c r="K88" s="294"/>
      <c r="L88" s="294"/>
      <c r="M88" s="294"/>
      <c r="N88" s="294"/>
      <c r="O88" s="294"/>
      <c r="P88" s="294"/>
      <c r="Q88" s="294"/>
      <c r="R88" s="294"/>
      <c r="S88" s="294"/>
      <c r="T88" s="294"/>
      <c r="U88" s="294"/>
      <c r="V88" s="294"/>
      <c r="W88" s="294"/>
      <c r="X88" s="294"/>
      <c r="Y88" s="294"/>
      <c r="Z88" s="294"/>
      <c r="AA88" s="294"/>
      <c r="AB88" s="294"/>
      <c r="AC88" s="294"/>
      <c r="AD88" s="294"/>
      <c r="AE88" s="294"/>
      <c r="AF88" s="278"/>
      <c r="AG88" s="278"/>
    </row>
    <row r="89" spans="1:33" ht="14.25">
      <c r="A89" s="293"/>
      <c r="B89" s="293"/>
      <c r="C89" s="294"/>
      <c r="D89" s="294"/>
      <c r="E89" s="294"/>
      <c r="F89" s="294"/>
      <c r="G89" s="294"/>
      <c r="H89" s="294"/>
      <c r="I89" s="294"/>
      <c r="J89" s="294"/>
      <c r="K89" s="294"/>
      <c r="L89" s="294"/>
      <c r="M89" s="294"/>
      <c r="N89" s="294"/>
      <c r="O89" s="294"/>
      <c r="P89" s="294"/>
      <c r="Q89" s="294"/>
      <c r="R89" s="294"/>
      <c r="S89" s="294"/>
      <c r="T89" s="294"/>
      <c r="U89" s="294"/>
      <c r="V89" s="294"/>
      <c r="W89" s="294"/>
      <c r="X89" s="294"/>
      <c r="Y89" s="294"/>
      <c r="Z89" s="294"/>
      <c r="AA89" s="294"/>
      <c r="AB89" s="294"/>
      <c r="AC89" s="294"/>
      <c r="AD89" s="294"/>
      <c r="AE89" s="294"/>
      <c r="AF89" s="278"/>
      <c r="AG89" s="278"/>
    </row>
    <row r="90" spans="1:33" ht="14.25">
      <c r="A90" s="293"/>
      <c r="B90" s="293"/>
      <c r="C90" s="293"/>
      <c r="D90" s="293"/>
      <c r="E90" s="293"/>
      <c r="F90" s="293"/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  <c r="X90" s="293"/>
      <c r="Y90" s="293"/>
      <c r="Z90" s="293"/>
      <c r="AA90" s="293"/>
      <c r="AB90" s="293"/>
      <c r="AC90" s="293"/>
      <c r="AD90" s="293"/>
      <c r="AE90" s="293"/>
      <c r="AF90" s="278"/>
      <c r="AG90" s="278"/>
    </row>
    <row r="91" spans="1:33" ht="14.25">
      <c r="A91" s="293"/>
      <c r="B91" s="293"/>
      <c r="C91" s="293"/>
      <c r="D91" s="293"/>
      <c r="E91" s="293"/>
      <c r="F91" s="293"/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  <c r="X91" s="293"/>
      <c r="Y91" s="293"/>
      <c r="Z91" s="293"/>
      <c r="AA91" s="293"/>
      <c r="AB91" s="293"/>
      <c r="AC91" s="293"/>
      <c r="AD91" s="293"/>
      <c r="AE91" s="293"/>
      <c r="AF91" s="278"/>
      <c r="AG91" s="278"/>
    </row>
    <row r="92" spans="1:33" ht="14.25">
      <c r="A92" s="293"/>
      <c r="B92" s="293"/>
      <c r="C92" s="293"/>
      <c r="D92" s="293"/>
      <c r="E92" s="293"/>
      <c r="F92" s="293"/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  <c r="X92" s="293"/>
      <c r="Y92" s="293"/>
      <c r="Z92" s="293"/>
      <c r="AA92" s="293"/>
      <c r="AB92" s="293"/>
      <c r="AC92" s="293"/>
      <c r="AD92" s="293"/>
      <c r="AE92" s="293"/>
      <c r="AF92" s="278"/>
      <c r="AG92" s="278"/>
    </row>
    <row r="93" spans="1:33" ht="14.25">
      <c r="A93" s="293"/>
      <c r="B93" s="293"/>
      <c r="C93" s="293"/>
      <c r="D93" s="293"/>
      <c r="E93" s="293"/>
      <c r="F93" s="293"/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  <c r="X93" s="293"/>
      <c r="Y93" s="293"/>
      <c r="Z93" s="293"/>
      <c r="AA93" s="293"/>
      <c r="AB93" s="293"/>
      <c r="AC93" s="293"/>
      <c r="AD93" s="293"/>
      <c r="AE93" s="293"/>
      <c r="AF93" s="278"/>
      <c r="AG93" s="278"/>
    </row>
    <row r="94" spans="1:33" ht="14.25">
      <c r="A94" s="293"/>
      <c r="B94" s="293"/>
      <c r="C94" s="293"/>
      <c r="D94" s="293"/>
      <c r="E94" s="293"/>
      <c r="F94" s="293"/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  <c r="X94" s="293"/>
      <c r="Y94" s="293"/>
      <c r="Z94" s="293"/>
      <c r="AA94" s="293"/>
      <c r="AB94" s="293"/>
      <c r="AC94" s="293"/>
      <c r="AD94" s="293"/>
      <c r="AE94" s="293"/>
      <c r="AF94" s="278"/>
      <c r="AG94" s="278"/>
    </row>
    <row r="95" spans="1:33" ht="14.25">
      <c r="A95" s="293"/>
      <c r="B95" s="293"/>
      <c r="C95" s="293"/>
      <c r="D95" s="293"/>
      <c r="E95" s="293"/>
      <c r="F95" s="293"/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  <c r="X95" s="293"/>
      <c r="Y95" s="293"/>
      <c r="Z95" s="293"/>
      <c r="AA95" s="293"/>
      <c r="AB95" s="293"/>
      <c r="AC95" s="293"/>
      <c r="AD95" s="293"/>
      <c r="AE95" s="293"/>
      <c r="AF95" s="278"/>
      <c r="AG95" s="278"/>
    </row>
    <row r="96" spans="1:33" ht="14.25">
      <c r="A96" s="293"/>
      <c r="B96" s="293"/>
      <c r="C96" s="293"/>
      <c r="D96" s="293"/>
      <c r="E96" s="293"/>
      <c r="F96" s="293"/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  <c r="X96" s="293"/>
      <c r="Y96" s="293"/>
      <c r="Z96" s="293"/>
      <c r="AA96" s="293"/>
      <c r="AB96" s="293"/>
      <c r="AC96" s="293"/>
      <c r="AD96" s="293"/>
      <c r="AE96" s="293"/>
      <c r="AF96" s="278"/>
      <c r="AG96" s="278"/>
    </row>
    <row r="97" spans="1:33" ht="14.25">
      <c r="A97" s="293"/>
      <c r="B97" s="293"/>
      <c r="C97" s="293"/>
      <c r="D97" s="293"/>
      <c r="E97" s="293"/>
      <c r="F97" s="293"/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  <c r="X97" s="293"/>
      <c r="Y97" s="293"/>
      <c r="Z97" s="293"/>
      <c r="AA97" s="293"/>
      <c r="AB97" s="293"/>
      <c r="AC97" s="293"/>
      <c r="AD97" s="293"/>
      <c r="AE97" s="293"/>
      <c r="AF97" s="278"/>
      <c r="AG97" s="278"/>
    </row>
    <row r="98" spans="1:33" ht="14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2"/>
      <c r="AG98" s="2"/>
    </row>
    <row r="99" spans="1:33" ht="14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2"/>
      <c r="AG99" s="2"/>
    </row>
    <row r="100" spans="1:33" ht="14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2"/>
      <c r="AG100" s="2"/>
    </row>
    <row r="101" spans="1:33" ht="14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2"/>
      <c r="AG101" s="2"/>
    </row>
    <row r="102" spans="1:33" ht="14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2"/>
      <c r="AG102" s="2"/>
    </row>
    <row r="103" spans="1:33" ht="14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2"/>
      <c r="AG103" s="2"/>
    </row>
    <row r="104" spans="1:33" ht="14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2"/>
      <c r="AG104" s="2"/>
    </row>
    <row r="105" spans="1:33" ht="14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2"/>
      <c r="AG105" s="2"/>
    </row>
    <row r="106" spans="1:33" ht="14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2"/>
      <c r="AG106" s="2"/>
    </row>
    <row r="107" spans="1:33" ht="14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2"/>
      <c r="AG107" s="2"/>
    </row>
    <row r="108" spans="1:33" ht="14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2"/>
      <c r="AG108" s="2"/>
    </row>
    <row r="109" spans="1:33" ht="14.2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2"/>
      <c r="AG109" s="2"/>
    </row>
    <row r="110" spans="1:33" ht="14.2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2"/>
      <c r="AG110" s="2"/>
    </row>
    <row r="111" spans="1:33" ht="14.2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2"/>
      <c r="AG111" s="2"/>
    </row>
    <row r="112" spans="1:33" ht="14.2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2"/>
      <c r="AG112" s="2"/>
    </row>
    <row r="113" spans="1:33" ht="14.2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2"/>
      <c r="AG113" s="2"/>
    </row>
    <row r="114" spans="1:33" ht="14.2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2"/>
      <c r="AG114" s="2"/>
    </row>
    <row r="115" spans="1:33" ht="14.2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2"/>
      <c r="AG115" s="2"/>
    </row>
    <row r="116" spans="1:33" ht="14.2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2"/>
      <c r="AG116" s="2"/>
    </row>
    <row r="117" spans="1:33" ht="14.2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2"/>
      <c r="AG117" s="2"/>
    </row>
    <row r="118" spans="1:33" ht="14.2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2"/>
      <c r="AG118" s="2"/>
    </row>
    <row r="119" spans="1:33" ht="14.2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2"/>
      <c r="AG119" s="2"/>
    </row>
    <row r="120" spans="1:33" ht="14.2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2"/>
      <c r="AG120" s="2"/>
    </row>
    <row r="121" spans="1:33" ht="14.2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2"/>
      <c r="AG121" s="2"/>
    </row>
    <row r="122" spans="1:33" ht="14.2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2"/>
      <c r="AG122" s="2"/>
    </row>
    <row r="123" spans="1:33" ht="14.2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2"/>
      <c r="AG123" s="2"/>
    </row>
    <row r="124" spans="1:33" ht="14.2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2"/>
      <c r="AG124" s="2"/>
    </row>
    <row r="125" spans="1:33" ht="14.2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2"/>
      <c r="AG125" s="2"/>
    </row>
    <row r="126" spans="1:33" ht="14.2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2"/>
      <c r="AG126" s="2"/>
    </row>
    <row r="127" spans="1:33" ht="14.2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2"/>
      <c r="AG127" s="2"/>
    </row>
    <row r="128" spans="1:33" ht="14.2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2"/>
      <c r="AG128" s="2"/>
    </row>
    <row r="129" spans="1:33" ht="14.2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2"/>
      <c r="AG129" s="2"/>
    </row>
    <row r="130" spans="1:33" ht="14.2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2"/>
      <c r="AG130" s="2"/>
    </row>
    <row r="131" spans="1:33" ht="14.2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2"/>
      <c r="AG131" s="2"/>
    </row>
    <row r="132" spans="1:33" ht="14.2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2"/>
      <c r="AG132" s="2"/>
    </row>
    <row r="133" spans="1:33" ht="14.2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2"/>
      <c r="AG133" s="2"/>
    </row>
    <row r="134" spans="1:33" ht="14.2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2"/>
      <c r="AG134" s="2"/>
    </row>
    <row r="135" spans="1:33" ht="14.2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2"/>
      <c r="AG135" s="2"/>
    </row>
    <row r="136" spans="1:33" ht="14.2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2"/>
      <c r="AG136" s="2"/>
    </row>
    <row r="137" spans="1:33" ht="14.2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2"/>
      <c r="AG137" s="2"/>
    </row>
    <row r="138" spans="1:33" ht="14.2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2"/>
      <c r="AG138" s="2"/>
    </row>
    <row r="139" spans="1:33" ht="14.2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2"/>
      <c r="AG139" s="2"/>
    </row>
    <row r="140" spans="1:33" ht="14.2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2"/>
      <c r="AG140" s="2"/>
    </row>
    <row r="141" spans="1:33" ht="14.2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2"/>
      <c r="AG141" s="2"/>
    </row>
  </sheetData>
  <sheetProtection/>
  <mergeCells count="1">
    <mergeCell ref="C57:AG5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OR_PG</cp:lastModifiedBy>
  <cp:lastPrinted>2012-11-14T08:18:58Z</cp:lastPrinted>
  <dcterms:created xsi:type="dcterms:W3CDTF">2010-09-17T02:30:46Z</dcterms:created>
  <dcterms:modified xsi:type="dcterms:W3CDTF">2012-11-15T18:30:15Z</dcterms:modified>
  <cp:category/>
  <cp:version/>
  <cp:contentType/>
  <cp:contentStatus/>
</cp:coreProperties>
</file>